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EO\QUAN HE CO DONG\Cong bo thong tin\2015\CBTT dinh ky\BCTC\BCTC quy 1\"/>
    </mc:Choice>
  </mc:AlternateContent>
  <bookViews>
    <workbookView xWindow="0" yWindow="0" windowWidth="19200" windowHeight="11595" tabRatio="758" firstSheet="2" activeTab="6"/>
  </bookViews>
  <sheets>
    <sheet name="khong dung_thue hoan lai 2012" sheetId="59" state="veryHidden" r:id="rId1"/>
    <sheet name="khong dung_thue hoan lai 2011" sheetId="56" state="veryHidden" r:id="rId2"/>
    <sheet name="Bang can doi ke toan" sheetId="4" r:id="rId3"/>
    <sheet name="aj" sheetId="35" state="veryHidden" r:id="rId4"/>
    <sheet name="cdts" sheetId="52" state="veryHidden" r:id="rId5"/>
    <sheet name="BC luu chuyen tien te" sheetId="49" r:id="rId6"/>
    <sheet name="BCKQKD" sheetId="44" r:id="rId7"/>
    <sheet name="Thuyet minh BCTC" sheetId="32" r:id="rId8"/>
    <sheet name="Thuyet minh BCTC2" sheetId="50" r:id="rId9"/>
    <sheet name="Sheet1" sheetId="53" state="veryHidden" r:id="rId10"/>
    <sheet name="Sheet2" sheetId="54" state="veryHidden" r:id="rId11"/>
  </sheets>
  <externalReferences>
    <externalReference r:id="rId12"/>
    <externalReference r:id="rId13"/>
  </externalReferences>
  <definedNames>
    <definedName name="__IntlFixup" hidden="1">TRUE</definedName>
    <definedName name="_a1" hidden="1">{"'Sheet1'!$L$16"}</definedName>
    <definedName name="_CT4" localSheetId="8" hidden="1">{"'Sheet1'!$L$16"}</definedName>
    <definedName name="_CT4" hidden="1">{"'Sheet1'!$L$16"}</definedName>
    <definedName name="_Fill" hidden="1">#REF!</definedName>
    <definedName name="_Goi8" hidden="1">{"'Sheet1'!$L$16"}</definedName>
    <definedName name="_huy2" localSheetId="8" hidden="1">{"'Sheet1'!$L$16"}</definedName>
    <definedName name="_huy2" hidden="1">{"'Sheet1'!$L$16"}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[1]Quantity!#REF!</definedName>
    <definedName name="_SCL4" hidden="1">{"'Sheet1'!$L$16"}</definedName>
    <definedName name="_Sort" hidden="1">#REF!</definedName>
    <definedName name="AccessDatabase" hidden="1">"C:\My Documents\LeBinh\Xls\VP Cong ty\FORM.mdb"</definedName>
    <definedName name="AS2DocOpenMode" hidden="1">"AS2DocumentEdit"</definedName>
    <definedName name="CPK" localSheetId="8" hidden="1">{"'Sheet1'!$L$16"}</definedName>
    <definedName name="CPK" hidden="1">{"'Sheet1'!$L$16"}</definedName>
    <definedName name="CTCT1" hidden="1">{"'Sheet1'!$L$16"}</definedName>
    <definedName name="DWPRICE" hidden="1">[2]Quantity!#REF!</definedName>
    <definedName name="h" localSheetId="8" hidden="1">{"'Sheet1'!$L$16"}</definedName>
    <definedName name="h" hidden="1">{"'Sheet1'!$L$16"}</definedName>
    <definedName name="HTML_CodePage" hidden="1">950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8" hidden="1">{"'Sheet1'!$L$16"}</definedName>
    <definedName name="huy" hidden="1">{"'Sheet1'!$L$16"}</definedName>
    <definedName name="l" localSheetId="8" hidden="1">{"'Sheet1'!$L$16"}</definedName>
    <definedName name="l" hidden="1">{"'Sheet1'!$L$16"}</definedName>
    <definedName name="_xlnm.Print_Area" localSheetId="2">'Bang can doi ke toan'!$A$1:$I$150</definedName>
    <definedName name="_xlnm.Print_Area" localSheetId="5">'BC luu chuyen tien te'!$A$1:$K$55</definedName>
    <definedName name="_xlnm.Print_Area" localSheetId="6">BCKQKD!$A$1:$M$65</definedName>
    <definedName name="_xlnm.Print_Area" localSheetId="7">'Thuyet minh BCTC'!$A$1:$K$442</definedName>
    <definedName name="_xlnm.Print_Titles" localSheetId="3">aj!$1:$4</definedName>
    <definedName name="_xlnm.Print_Titles" localSheetId="2">'Bang can doi ke toan'!$1:$8</definedName>
    <definedName name="_xlnm.Print_Titles" localSheetId="6">BCKQKD!$1:$4</definedName>
    <definedName name="_xlnm.Print_Titles" localSheetId="7">'Thuyet minh BCTC'!$1:$8</definedName>
    <definedName name="SD" localSheetId="8" hidden="1">{"'Sheet1'!$L$16"}</definedName>
    <definedName name="SD" hidden="1">{"'Sheet1'!$L$16"}</definedName>
    <definedName name="T2.2006" localSheetId="8" hidden="1">{"'Sheet1'!$L$16"}</definedName>
    <definedName name="T2.2006" hidden="1">{"'Sheet1'!$L$16"}</definedName>
    <definedName name="th" hidden="1">{0}</definedName>
    <definedName name="thang" hidden="1">{"'Sheet1'!$L$16"}</definedName>
    <definedName name="THANH" hidden="1">{"'Sheet1'!$L$16"}</definedName>
    <definedName name="xcv" localSheetId="8" hidden="1">{"'Sheet1'!$L$16"}</definedName>
    <definedName name="xcv" hidden="1">{"'Sheet1'!$L$16"}</definedName>
    <definedName name="XN908nam2003" localSheetId="8" hidden="1">{"'Sheet1'!$L$16"}</definedName>
    <definedName name="XN908nam2003" hidden="1">{"'Sheet1'!$L$16"}</definedName>
  </definedNames>
  <calcPr calcId="152511" concurrentCalc="0"/>
</workbook>
</file>

<file path=xl/calcChain.xml><?xml version="1.0" encoding="utf-8"?>
<calcChain xmlns="http://schemas.openxmlformats.org/spreadsheetml/2006/main">
  <c r="I127" i="4" l="1"/>
  <c r="I362" i="32"/>
  <c r="I225" i="32"/>
  <c r="I16" i="32"/>
  <c r="I22" i="32"/>
  <c r="I26" i="49"/>
  <c r="I20" i="49"/>
  <c r="I33" i="49"/>
  <c r="I79" i="32"/>
  <c r="I71" i="32"/>
  <c r="I70" i="32"/>
  <c r="G30" i="44"/>
  <c r="G16" i="44"/>
  <c r="G19" i="44"/>
  <c r="G26" i="44"/>
  <c r="G32" i="44"/>
  <c r="G35" i="44"/>
  <c r="G38" i="44"/>
  <c r="G55" i="4"/>
  <c r="G58" i="4"/>
  <c r="G23" i="4"/>
  <c r="H73" i="4"/>
  <c r="H41" i="4"/>
  <c r="I73" i="4"/>
  <c r="G73" i="4"/>
  <c r="H56" i="44"/>
  <c r="I117" i="4"/>
  <c r="H63" i="44"/>
  <c r="H57" i="44"/>
  <c r="K29" i="44"/>
  <c r="G434" i="32"/>
  <c r="K391" i="32"/>
  <c r="J391" i="32"/>
  <c r="K361" i="32"/>
  <c r="K344" i="32"/>
  <c r="K348" i="32"/>
  <c r="M15" i="44"/>
  <c r="M17" i="44"/>
  <c r="M18" i="44"/>
  <c r="M20" i="44"/>
  <c r="M21" i="44"/>
  <c r="M22" i="44"/>
  <c r="M23" i="44"/>
  <c r="M24" i="44"/>
  <c r="M25" i="44"/>
  <c r="M27" i="44"/>
  <c r="M28" i="44"/>
  <c r="M29" i="44"/>
  <c r="M31" i="44"/>
  <c r="M33" i="44"/>
  <c r="M34" i="44"/>
  <c r="M36" i="44"/>
  <c r="M37" i="44"/>
  <c r="M14" i="44"/>
  <c r="J35" i="44"/>
  <c r="H30" i="44"/>
  <c r="I30" i="44"/>
  <c r="M30" i="44"/>
  <c r="I16" i="44"/>
  <c r="M16" i="44"/>
  <c r="K17" i="44"/>
  <c r="K20" i="44"/>
  <c r="K27" i="44"/>
  <c r="K36" i="44"/>
  <c r="K45" i="49"/>
  <c r="G102" i="4"/>
  <c r="K15" i="44"/>
  <c r="K18" i="44"/>
  <c r="K21" i="44"/>
  <c r="K22" i="44"/>
  <c r="K25" i="44"/>
  <c r="K30" i="44"/>
  <c r="K31" i="44"/>
  <c r="K34" i="44"/>
  <c r="I425" i="32"/>
  <c r="I229" i="32"/>
  <c r="I202" i="32"/>
  <c r="I204" i="32"/>
  <c r="I77" i="32"/>
  <c r="I80" i="32"/>
  <c r="I63" i="32"/>
  <c r="I61" i="32"/>
  <c r="K42" i="32"/>
  <c r="K41" i="32"/>
  <c r="K46" i="32"/>
  <c r="G87" i="4"/>
  <c r="G16" i="4"/>
  <c r="G19" i="4"/>
  <c r="G32" i="4"/>
  <c r="G35" i="4"/>
  <c r="G43" i="4"/>
  <c r="G52" i="4"/>
  <c r="G51" i="4"/>
  <c r="G61" i="4"/>
  <c r="G64" i="4"/>
  <c r="G67" i="4"/>
  <c r="H16" i="44"/>
  <c r="H19" i="44"/>
  <c r="H26" i="44"/>
  <c r="H32" i="44"/>
  <c r="H35" i="44"/>
  <c r="H38" i="44"/>
  <c r="I52" i="49"/>
  <c r="I47" i="49"/>
  <c r="I46" i="49"/>
  <c r="A57" i="44"/>
  <c r="K24" i="44"/>
  <c r="K33" i="44"/>
  <c r="M42" i="44"/>
  <c r="G43" i="44"/>
  <c r="G45" i="44"/>
  <c r="G46" i="44"/>
  <c r="G47" i="44"/>
  <c r="G48" i="44"/>
  <c r="I22" i="49"/>
  <c r="I39" i="49"/>
  <c r="I31" i="49"/>
  <c r="I294" i="32"/>
  <c r="I296" i="32"/>
  <c r="K300" i="32"/>
  <c r="E296" i="32"/>
  <c r="G296" i="32"/>
  <c r="K297" i="32"/>
  <c r="K301" i="32"/>
  <c r="J283" i="32"/>
  <c r="K283" i="32"/>
  <c r="I283" i="32"/>
  <c r="K225" i="32"/>
  <c r="K229" i="32"/>
  <c r="J229" i="32"/>
  <c r="E185" i="32"/>
  <c r="G185" i="32"/>
  <c r="I185" i="32"/>
  <c r="E192" i="32"/>
  <c r="K192" i="32"/>
  <c r="K186" i="32"/>
  <c r="J61" i="32"/>
  <c r="K61" i="32"/>
  <c r="I52" i="32"/>
  <c r="I55" i="32"/>
  <c r="I42" i="32"/>
  <c r="I41" i="32"/>
  <c r="I46" i="32"/>
  <c r="I15" i="32"/>
  <c r="I407" i="32"/>
  <c r="K371" i="32"/>
  <c r="K374" i="32"/>
  <c r="J365" i="32"/>
  <c r="K365" i="32"/>
  <c r="I351" i="32"/>
  <c r="I359" i="32"/>
  <c r="I368" i="32"/>
  <c r="I377" i="32"/>
  <c r="I386" i="32"/>
  <c r="I394" i="32"/>
  <c r="I402" i="32"/>
  <c r="I411" i="32"/>
  <c r="I416" i="32"/>
  <c r="I422" i="32"/>
  <c r="K351" i="32"/>
  <c r="K359" i="32"/>
  <c r="K368" i="32"/>
  <c r="K377" i="32"/>
  <c r="K386" i="32"/>
  <c r="K394" i="32"/>
  <c r="K402" i="32"/>
  <c r="K411" i="32"/>
  <c r="K416" i="32"/>
  <c r="K422" i="32"/>
  <c r="K399" i="32"/>
  <c r="I399" i="32"/>
  <c r="K382" i="32"/>
  <c r="I16" i="4"/>
  <c r="I19" i="4"/>
  <c r="I23" i="4"/>
  <c r="I32" i="4"/>
  <c r="I35" i="4"/>
  <c r="I43" i="4"/>
  <c r="I52" i="4"/>
  <c r="I58" i="4"/>
  <c r="I61" i="4"/>
  <c r="I67" i="4"/>
  <c r="I87" i="4"/>
  <c r="I102" i="4"/>
  <c r="K407" i="32"/>
  <c r="K383" i="32"/>
  <c r="G325" i="32"/>
  <c r="K325" i="32"/>
  <c r="G324" i="32"/>
  <c r="G327" i="32"/>
  <c r="E324" i="32"/>
  <c r="E327" i="32"/>
  <c r="K312" i="32"/>
  <c r="K314" i="32"/>
  <c r="I307" i="32"/>
  <c r="I312" i="32"/>
  <c r="I314" i="32"/>
  <c r="J279" i="32"/>
  <c r="K280" i="32"/>
  <c r="I276" i="32"/>
  <c r="I274" i="32"/>
  <c r="K272" i="32"/>
  <c r="K266" i="32"/>
  <c r="K258" i="32"/>
  <c r="K255" i="32"/>
  <c r="J255" i="32"/>
  <c r="I255" i="32"/>
  <c r="K251" i="32"/>
  <c r="J248" i="32"/>
  <c r="J245" i="32"/>
  <c r="J241" i="32"/>
  <c r="K241" i="32"/>
  <c r="K246" i="32"/>
  <c r="K245" i="32"/>
  <c r="K239" i="32"/>
  <c r="J236" i="32"/>
  <c r="K236" i="32"/>
  <c r="K232" i="32"/>
  <c r="K222" i="32"/>
  <c r="J216" i="32"/>
  <c r="K216" i="32"/>
  <c r="I216" i="32"/>
  <c r="I236" i="32"/>
  <c r="K213" i="32"/>
  <c r="K212" i="32"/>
  <c r="K214" i="32"/>
  <c r="J212" i="32"/>
  <c r="K210" i="32"/>
  <c r="J204" i="32"/>
  <c r="K204" i="32"/>
  <c r="J202" i="32"/>
  <c r="K202" i="32"/>
  <c r="K207" i="32"/>
  <c r="K200" i="32"/>
  <c r="K193" i="32"/>
  <c r="K195" i="32"/>
  <c r="E197" i="32"/>
  <c r="E196" i="32"/>
  <c r="K196" i="32"/>
  <c r="E194" i="32"/>
  <c r="K194" i="32"/>
  <c r="K188" i="32"/>
  <c r="K187" i="32"/>
  <c r="E190" i="32"/>
  <c r="E189" i="32"/>
  <c r="I187" i="32"/>
  <c r="E187" i="32"/>
  <c r="G174" i="32"/>
  <c r="I177" i="32"/>
  <c r="G177" i="32"/>
  <c r="E177" i="32"/>
  <c r="I174" i="32"/>
  <c r="E174" i="32"/>
  <c r="K173" i="32"/>
  <c r="K172" i="32"/>
  <c r="K171" i="32"/>
  <c r="K170" i="32"/>
  <c r="K169" i="32"/>
  <c r="I166" i="32"/>
  <c r="G166" i="32"/>
  <c r="G178" i="32"/>
  <c r="K165" i="32"/>
  <c r="K164" i="32"/>
  <c r="K163" i="32"/>
  <c r="K162" i="32"/>
  <c r="K161" i="32"/>
  <c r="K160" i="32"/>
  <c r="U35" i="50"/>
  <c r="U26" i="50"/>
  <c r="U15" i="50"/>
  <c r="M15" i="50"/>
  <c r="M22" i="50"/>
  <c r="M36" i="50"/>
  <c r="M26" i="50"/>
  <c r="E26" i="50"/>
  <c r="E32" i="50"/>
  <c r="AS14" i="50"/>
  <c r="AT14" i="50"/>
  <c r="I212" i="32"/>
  <c r="K190" i="32"/>
  <c r="K189" i="32"/>
  <c r="E166" i="32"/>
  <c r="E35" i="50"/>
  <c r="E18" i="50"/>
  <c r="J103" i="32"/>
  <c r="K103" i="32"/>
  <c r="I103" i="32"/>
  <c r="K99" i="32"/>
  <c r="J83" i="32"/>
  <c r="K83" i="32"/>
  <c r="I83" i="32"/>
  <c r="J80" i="32"/>
  <c r="K70" i="32"/>
  <c r="K80" i="32"/>
  <c r="J52" i="32"/>
  <c r="K52" i="32"/>
  <c r="K50" i="32"/>
  <c r="J46" i="32"/>
  <c r="J42" i="32"/>
  <c r="I38" i="32"/>
  <c r="I50" i="32"/>
  <c r="I67" i="32"/>
  <c r="I86" i="32"/>
  <c r="I99" i="32"/>
  <c r="I200" i="32"/>
  <c r="I210" i="32"/>
  <c r="I222" i="32"/>
  <c r="I232" i="32"/>
  <c r="I239" i="32"/>
  <c r="I251" i="32"/>
  <c r="I258" i="32"/>
  <c r="I272" i="32"/>
  <c r="I280" i="32"/>
  <c r="I305" i="32"/>
  <c r="I311" i="32"/>
  <c r="K323" i="32"/>
  <c r="K15" i="32"/>
  <c r="K22" i="32"/>
  <c r="G117" i="4"/>
  <c r="A9" i="49"/>
  <c r="H143" i="4"/>
  <c r="AS25" i="50"/>
  <c r="E16" i="50"/>
  <c r="M20" i="50"/>
  <c r="A6" i="50"/>
  <c r="AS2" i="50"/>
  <c r="I345" i="32"/>
  <c r="J22" i="32"/>
  <c r="J15" i="32"/>
  <c r="A2" i="32"/>
  <c r="K419" i="32"/>
  <c r="A442" i="32"/>
  <c r="A436" i="32"/>
  <c r="A52" i="49"/>
  <c r="A47" i="49"/>
  <c r="A63" i="44"/>
  <c r="I374" i="32"/>
  <c r="K23" i="44"/>
  <c r="AK21" i="50"/>
  <c r="AK26" i="50"/>
  <c r="AC31" i="50"/>
  <c r="AC26" i="50"/>
  <c r="AC21" i="50"/>
  <c r="AC15" i="50"/>
  <c r="M31" i="50"/>
  <c r="M30" i="50"/>
  <c r="M29" i="50"/>
  <c r="M27" i="50"/>
  <c r="M32" i="50"/>
  <c r="M21" i="50"/>
  <c r="E30" i="50"/>
  <c r="E31" i="50"/>
  <c r="E17" i="50"/>
  <c r="AS17" i="50"/>
  <c r="E19" i="50"/>
  <c r="E20" i="50"/>
  <c r="E21" i="50"/>
  <c r="E15" i="50"/>
  <c r="E22" i="50"/>
  <c r="E36" i="50"/>
  <c r="AK31" i="50"/>
  <c r="K2" i="49"/>
  <c r="K295" i="32"/>
  <c r="K305" i="32"/>
  <c r="K311" i="32"/>
  <c r="K86" i="32"/>
  <c r="K67" i="32"/>
  <c r="K38" i="32"/>
  <c r="E323" i="32"/>
  <c r="K10" i="59"/>
  <c r="J10" i="59"/>
  <c r="I10" i="59"/>
  <c r="H10" i="59"/>
  <c r="G10" i="59"/>
  <c r="F10" i="59"/>
  <c r="E10" i="59"/>
  <c r="D10" i="59"/>
  <c r="C10" i="59"/>
  <c r="L9" i="59"/>
  <c r="L8" i="59"/>
  <c r="L7" i="59"/>
  <c r="L10" i="59"/>
  <c r="I383" i="32"/>
  <c r="U18" i="50"/>
  <c r="U22" i="50"/>
  <c r="U31" i="50"/>
  <c r="I10" i="56"/>
  <c r="F14" i="56"/>
  <c r="E14" i="56"/>
  <c r="D14" i="56"/>
  <c r="C14" i="56"/>
  <c r="G13" i="56"/>
  <c r="H13" i="56"/>
  <c r="I13" i="56"/>
  <c r="G12" i="56"/>
  <c r="G11" i="56"/>
  <c r="H11" i="56"/>
  <c r="I11" i="56"/>
  <c r="I14" i="56"/>
  <c r="F10" i="56"/>
  <c r="E10" i="56"/>
  <c r="D10" i="56"/>
  <c r="C10" i="56"/>
  <c r="G9" i="56"/>
  <c r="H9" i="56"/>
  <c r="G8" i="56"/>
  <c r="G10" i="56"/>
  <c r="G7" i="56"/>
  <c r="H7" i="56"/>
  <c r="H10" i="56"/>
  <c r="G14" i="56"/>
  <c r="H12" i="56"/>
  <c r="I12" i="56"/>
  <c r="H8" i="56"/>
  <c r="U21" i="50"/>
  <c r="K288" i="32"/>
  <c r="K293" i="32"/>
  <c r="K292" i="32"/>
  <c r="K291" i="32"/>
  <c r="K289" i="32"/>
  <c r="K30" i="32"/>
  <c r="K29" i="32"/>
  <c r="G33" i="35"/>
  <c r="G37" i="35"/>
  <c r="G38" i="35"/>
  <c r="G302" i="32"/>
  <c r="I334" i="32"/>
  <c r="AC20" i="50"/>
  <c r="E201" i="52"/>
  <c r="AC30" i="50"/>
  <c r="H198" i="52"/>
  <c r="A3" i="44"/>
  <c r="A3" i="49"/>
  <c r="G52" i="52"/>
  <c r="E20" i="53"/>
  <c r="E34" i="53"/>
  <c r="E35" i="53"/>
  <c r="E33" i="53"/>
  <c r="E32" i="53"/>
  <c r="E31" i="53"/>
  <c r="G30" i="53"/>
  <c r="F30" i="53"/>
  <c r="E30" i="53"/>
  <c r="D30" i="53"/>
  <c r="C30" i="53"/>
  <c r="G21" i="53"/>
  <c r="F21" i="53"/>
  <c r="E21" i="53"/>
  <c r="D21" i="53"/>
  <c r="G20" i="53"/>
  <c r="F20" i="53"/>
  <c r="D20" i="53"/>
  <c r="G19" i="53"/>
  <c r="F19" i="53"/>
  <c r="E19" i="53"/>
  <c r="E22" i="53"/>
  <c r="D19" i="53"/>
  <c r="C21" i="53"/>
  <c r="C20" i="53"/>
  <c r="C19" i="53"/>
  <c r="G18" i="53"/>
  <c r="G22" i="53"/>
  <c r="G23" i="53"/>
  <c r="F18" i="53"/>
  <c r="E18" i="53"/>
  <c r="D18" i="53"/>
  <c r="C18" i="53"/>
  <c r="G17" i="53"/>
  <c r="F17" i="53"/>
  <c r="F22" i="53"/>
  <c r="F23" i="53"/>
  <c r="E17" i="53"/>
  <c r="D17" i="53"/>
  <c r="D22" i="53"/>
  <c r="D23" i="53"/>
  <c r="C17" i="53"/>
  <c r="C22" i="53"/>
  <c r="C23" i="53"/>
  <c r="G15" i="53"/>
  <c r="F15" i="53"/>
  <c r="E15" i="53"/>
  <c r="D15" i="53"/>
  <c r="C15" i="53"/>
  <c r="C7" i="53"/>
  <c r="D7" i="53"/>
  <c r="I356" i="32"/>
  <c r="K356" i="32"/>
  <c r="M35" i="50"/>
  <c r="G123" i="52"/>
  <c r="F125" i="52"/>
  <c r="G126" i="52"/>
  <c r="F132" i="52"/>
  <c r="F135" i="52"/>
  <c r="F136" i="52"/>
  <c r="F137" i="52"/>
  <c r="F134" i="52"/>
  <c r="G161" i="52"/>
  <c r="F165" i="52"/>
  <c r="G166" i="52"/>
  <c r="G167" i="52"/>
  <c r="G168" i="52"/>
  <c r="F205" i="52"/>
  <c r="E208" i="52"/>
  <c r="E211" i="52"/>
  <c r="E214" i="52"/>
  <c r="F215" i="52"/>
  <c r="F265" i="52"/>
  <c r="E263" i="52"/>
  <c r="E264" i="52"/>
  <c r="E255" i="52"/>
  <c r="F255" i="52"/>
  <c r="F268" i="52"/>
  <c r="E267" i="52"/>
  <c r="F259" i="52"/>
  <c r="G40" i="52"/>
  <c r="F44" i="52"/>
  <c r="G45" i="52"/>
  <c r="G109" i="52"/>
  <c r="G33" i="52"/>
  <c r="D10" i="52"/>
  <c r="D12" i="52"/>
  <c r="I12" i="52"/>
  <c r="G85" i="52"/>
  <c r="G87" i="52"/>
  <c r="D95" i="52"/>
  <c r="E97" i="52"/>
  <c r="D222" i="52"/>
  <c r="I222" i="52"/>
  <c r="D224" i="52"/>
  <c r="F228" i="52"/>
  <c r="G222" i="52"/>
  <c r="E21" i="52"/>
  <c r="G60" i="52"/>
  <c r="E185" i="52"/>
  <c r="E271" i="52"/>
  <c r="G64" i="52"/>
  <c r="F73" i="52"/>
  <c r="F243" i="52"/>
  <c r="I135" i="4"/>
  <c r="G71" i="52"/>
  <c r="G67" i="52"/>
  <c r="G62" i="52"/>
  <c r="E192" i="52"/>
  <c r="F171" i="52"/>
  <c r="F170" i="52"/>
  <c r="G152" i="52"/>
  <c r="F155" i="52"/>
  <c r="G156" i="52"/>
  <c r="H222" i="52"/>
  <c r="H223" i="52"/>
  <c r="F222" i="52"/>
  <c r="F223" i="52"/>
  <c r="E222" i="52"/>
  <c r="E223" i="52"/>
  <c r="H85" i="52"/>
  <c r="H87" i="52"/>
  <c r="F85" i="52"/>
  <c r="F87" i="52"/>
  <c r="E85" i="52"/>
  <c r="E86" i="52"/>
  <c r="E87" i="52"/>
  <c r="D85" i="52"/>
  <c r="D86" i="52"/>
  <c r="G10" i="52"/>
  <c r="G11" i="52"/>
  <c r="G12" i="52"/>
  <c r="F10" i="52"/>
  <c r="F12" i="52"/>
  <c r="E10" i="52"/>
  <c r="A3" i="50"/>
  <c r="A2" i="50"/>
  <c r="AR35" i="50"/>
  <c r="AQ35" i="50"/>
  <c r="AO35" i="50"/>
  <c r="AN35" i="50"/>
  <c r="AM35" i="50"/>
  <c r="AL35" i="50"/>
  <c r="AJ35" i="50"/>
  <c r="AI35" i="50"/>
  <c r="AG35" i="50"/>
  <c r="AF35" i="50"/>
  <c r="AE35" i="50"/>
  <c r="AD35" i="50"/>
  <c r="AB35" i="50"/>
  <c r="AA35" i="50"/>
  <c r="Y35" i="50"/>
  <c r="X35" i="50"/>
  <c r="W35" i="50"/>
  <c r="V35" i="50"/>
  <c r="T35" i="50"/>
  <c r="S35" i="50"/>
  <c r="Q35" i="50"/>
  <c r="P35" i="50"/>
  <c r="O35" i="50"/>
  <c r="N35" i="50"/>
  <c r="L35" i="50"/>
  <c r="K35" i="50"/>
  <c r="I35" i="50"/>
  <c r="H35" i="50"/>
  <c r="G35" i="50"/>
  <c r="F35" i="50"/>
  <c r="AK30" i="50"/>
  <c r="AS30" i="50"/>
  <c r="AK29" i="50"/>
  <c r="AK28" i="50"/>
  <c r="AK27" i="50"/>
  <c r="AC29" i="50"/>
  <c r="AC28" i="50"/>
  <c r="AC27" i="50"/>
  <c r="U30" i="50"/>
  <c r="U29" i="50"/>
  <c r="U32" i="50"/>
  <c r="U28" i="50"/>
  <c r="U27" i="50"/>
  <c r="M28" i="50"/>
  <c r="AS28" i="50"/>
  <c r="AR36" i="50"/>
  <c r="AJ32" i="50"/>
  <c r="AJ36" i="50"/>
  <c r="AB36" i="50"/>
  <c r="T32" i="50"/>
  <c r="T36" i="50"/>
  <c r="L32" i="50"/>
  <c r="L36" i="50"/>
  <c r="E29" i="50"/>
  <c r="E28" i="50"/>
  <c r="E27" i="50"/>
  <c r="AK20" i="50"/>
  <c r="AS20" i="50"/>
  <c r="AK19" i="50"/>
  <c r="AK18" i="50"/>
  <c r="AK17" i="50"/>
  <c r="AK16" i="50"/>
  <c r="AS16" i="50"/>
  <c r="AK15" i="50"/>
  <c r="AK22" i="50"/>
  <c r="AK35" i="50"/>
  <c r="AC19" i="50"/>
  <c r="AC18" i="50"/>
  <c r="AC22" i="50"/>
  <c r="AC36" i="50"/>
  <c r="AC17" i="50"/>
  <c r="AC16" i="50"/>
  <c r="U20" i="50"/>
  <c r="U19" i="50"/>
  <c r="U17" i="50"/>
  <c r="U16" i="50"/>
  <c r="M19" i="50"/>
  <c r="M18" i="50"/>
  <c r="M17" i="50"/>
  <c r="M16" i="50"/>
  <c r="K36" i="50"/>
  <c r="I36" i="50"/>
  <c r="H36" i="50"/>
  <c r="G36" i="50"/>
  <c r="A7" i="32"/>
  <c r="K2" i="32"/>
  <c r="M2" i="44"/>
  <c r="A2" i="44"/>
  <c r="A2" i="49"/>
  <c r="K308" i="32"/>
  <c r="I308" i="32"/>
  <c r="G84" i="4"/>
  <c r="I84" i="4"/>
  <c r="A1" i="44"/>
  <c r="A1" i="49"/>
  <c r="A1" i="32"/>
  <c r="A3" i="32"/>
  <c r="F36" i="50"/>
  <c r="E276" i="52"/>
  <c r="K94" i="32"/>
  <c r="I30" i="32"/>
  <c r="I29" i="32"/>
  <c r="G135" i="4"/>
  <c r="E302" i="32"/>
  <c r="I333" i="32"/>
  <c r="G162" i="52"/>
  <c r="E202" i="52"/>
  <c r="E203" i="52"/>
  <c r="E36" i="53"/>
  <c r="H86" i="52"/>
  <c r="AK32" i="50"/>
  <c r="F11" i="52"/>
  <c r="E226" i="52"/>
  <c r="K336" i="32"/>
  <c r="G86" i="52"/>
  <c r="AC32" i="50"/>
  <c r="AC35" i="50"/>
  <c r="AS19" i="50"/>
  <c r="N36" i="50"/>
  <c r="P36" i="50"/>
  <c r="S36" i="50"/>
  <c r="W36" i="50"/>
  <c r="Y36" i="50"/>
  <c r="AD36" i="50"/>
  <c r="AF36" i="50"/>
  <c r="AI36" i="50"/>
  <c r="AS27" i="50"/>
  <c r="AS29" i="50"/>
  <c r="AM36" i="50"/>
  <c r="AO36" i="50"/>
  <c r="D87" i="52"/>
  <c r="I87" i="52"/>
  <c r="D223" i="52"/>
  <c r="F227" i="52"/>
  <c r="G223" i="52"/>
  <c r="E230" i="52"/>
  <c r="F231" i="52"/>
  <c r="G224" i="52"/>
  <c r="H224" i="52"/>
  <c r="F86" i="52"/>
  <c r="K22" i="49"/>
  <c r="K31" i="49"/>
  <c r="X36" i="50"/>
  <c r="AA36" i="50"/>
  <c r="AE36" i="50"/>
  <c r="K39" i="49"/>
  <c r="O36" i="50"/>
  <c r="Q36" i="50"/>
  <c r="V36" i="50"/>
  <c r="AG36" i="50"/>
  <c r="AL36" i="50"/>
  <c r="AN36" i="50"/>
  <c r="AQ36" i="50"/>
  <c r="E11" i="52"/>
  <c r="E12" i="52"/>
  <c r="I85" i="52"/>
  <c r="F248" i="52"/>
  <c r="F249" i="52"/>
  <c r="E246" i="52"/>
  <c r="F247" i="52"/>
  <c r="G117" i="52"/>
  <c r="G118" i="52"/>
  <c r="G163" i="52"/>
  <c r="AT25" i="50"/>
  <c r="F114" i="52"/>
  <c r="E204" i="52"/>
  <c r="G25" i="35"/>
  <c r="G26" i="35"/>
  <c r="D233" i="52"/>
  <c r="D236" i="52"/>
  <c r="F237" i="52"/>
  <c r="D100" i="52"/>
  <c r="D102" i="52"/>
  <c r="F25" i="35"/>
  <c r="F26" i="35"/>
  <c r="AS21" i="50"/>
  <c r="G115" i="52"/>
  <c r="H25" i="35"/>
  <c r="D235" i="52"/>
  <c r="K290" i="32"/>
  <c r="AS31" i="50"/>
  <c r="I418" i="32"/>
  <c r="E25" i="35"/>
  <c r="E26" i="35"/>
  <c r="I26" i="35"/>
  <c r="D25" i="52"/>
  <c r="D27" i="52"/>
  <c r="D28" i="52"/>
  <c r="K14" i="44"/>
  <c r="G128" i="52"/>
  <c r="G127" i="52"/>
  <c r="G138" i="52"/>
  <c r="F144" i="52"/>
  <c r="G145" i="52"/>
  <c r="AS22" i="50"/>
  <c r="AK36" i="50"/>
  <c r="U36" i="50"/>
  <c r="AS32" i="50"/>
  <c r="AT32" i="50"/>
  <c r="D11" i="52"/>
  <c r="I11" i="52"/>
  <c r="G48" i="52"/>
  <c r="H14" i="56"/>
  <c r="D103" i="52"/>
  <c r="AS35" i="50"/>
  <c r="AS15" i="50"/>
  <c r="E224" i="52"/>
  <c r="F224" i="52"/>
  <c r="I336" i="32"/>
  <c r="AS18" i="50"/>
  <c r="G47" i="52"/>
  <c r="K294" i="32"/>
  <c r="I178" i="32"/>
  <c r="G86" i="4"/>
  <c r="I10" i="52"/>
  <c r="K177" i="32"/>
  <c r="K40" i="49"/>
  <c r="K43" i="49"/>
  <c r="AS26" i="50"/>
  <c r="J207" i="32"/>
  <c r="K174" i="32"/>
  <c r="I245" i="32"/>
  <c r="I241" i="32"/>
  <c r="I419" i="32"/>
  <c r="E178" i="32"/>
  <c r="K248" i="32"/>
  <c r="I267" i="32"/>
  <c r="I94" i="32"/>
  <c r="I260" i="32"/>
  <c r="I365" i="32"/>
  <c r="K185" i="32"/>
  <c r="I207" i="32"/>
  <c r="K318" i="32"/>
  <c r="K317" i="32"/>
  <c r="K313" i="32"/>
  <c r="I318" i="32"/>
  <c r="I317" i="32"/>
  <c r="I313" i="32"/>
  <c r="E23" i="53"/>
  <c r="K296" i="32"/>
  <c r="K166" i="32"/>
  <c r="K197" i="32"/>
  <c r="I35" i="32"/>
  <c r="K35" i="32"/>
  <c r="I391" i="32"/>
  <c r="I348" i="32"/>
  <c r="I51" i="4"/>
  <c r="I41" i="4"/>
  <c r="I40" i="49"/>
  <c r="I43" i="49"/>
  <c r="L43" i="49"/>
  <c r="I19" i="44"/>
  <c r="M19" i="44"/>
  <c r="K28" i="44"/>
  <c r="K16" i="44"/>
  <c r="I26" i="44"/>
  <c r="G41" i="4"/>
  <c r="G14" i="4"/>
  <c r="I86" i="52"/>
  <c r="I14" i="4"/>
  <c r="I224" i="52"/>
  <c r="K326" i="32"/>
  <c r="G116" i="4"/>
  <c r="G138" i="4"/>
  <c r="I223" i="52"/>
  <c r="G44" i="44"/>
  <c r="I86" i="4"/>
  <c r="AT22" i="50"/>
  <c r="AS36" i="50"/>
  <c r="G79" i="4"/>
  <c r="K178" i="32"/>
  <c r="G147" i="52"/>
  <c r="G146" i="52"/>
  <c r="G140" i="52"/>
  <c r="G141" i="52"/>
  <c r="I79" i="4"/>
  <c r="I248" i="32"/>
  <c r="K19" i="44"/>
  <c r="M26" i="44"/>
  <c r="I32" i="44"/>
  <c r="I116" i="4"/>
  <c r="I138" i="4"/>
  <c r="G139" i="4"/>
  <c r="K37" i="44"/>
  <c r="G49" i="44"/>
  <c r="K26" i="44"/>
  <c r="I35" i="44"/>
  <c r="M32" i="44"/>
  <c r="I139" i="4"/>
  <c r="K324" i="32"/>
  <c r="I327" i="32"/>
  <c r="M35" i="44"/>
  <c r="I38" i="44"/>
  <c r="K32" i="44"/>
  <c r="G50" i="44"/>
  <c r="K327" i="32"/>
  <c r="K424" i="32"/>
  <c r="K428" i="32"/>
  <c r="K430" i="32"/>
  <c r="I40" i="44"/>
  <c r="M38" i="44"/>
  <c r="M52" i="44"/>
  <c r="K35" i="44"/>
  <c r="G42" i="44"/>
  <c r="G41" i="44"/>
  <c r="K38" i="44"/>
  <c r="I424" i="32"/>
  <c r="I428" i="32"/>
  <c r="I430" i="32"/>
  <c r="I298" i="32"/>
  <c r="K299" i="32"/>
  <c r="K298" i="32"/>
  <c r="K302" i="32"/>
  <c r="I302" i="32"/>
  <c r="G52" i="44"/>
  <c r="G40" i="44"/>
</calcChain>
</file>

<file path=xl/comments1.xml><?xml version="1.0" encoding="utf-8"?>
<comments xmlns="http://schemas.openxmlformats.org/spreadsheetml/2006/main">
  <authors>
    <author>Nguyen Thu. Phuong</author>
  </authors>
  <commentList>
    <comment ref="I19" authorId="0" shapeId="0">
      <text>
        <r>
          <rPr>
            <b/>
            <sz val="8"/>
            <color indexed="81"/>
            <rFont val="Tahoma"/>
            <family val="2"/>
          </rPr>
          <t>Nguyen Thu. Phuong:</t>
        </r>
        <r>
          <rPr>
            <sz val="8"/>
            <color indexed="81"/>
            <rFont val="Tahoma"/>
            <family val="2"/>
          </rPr>
          <t xml:space="preserve">
thay đổi SDDK do theo TT 200 chuyển 58.725.000.000 xuống MS 135
</t>
        </r>
      </text>
    </comment>
  </commentList>
</comments>
</file>

<file path=xl/sharedStrings.xml><?xml version="1.0" encoding="utf-8"?>
<sst xmlns="http://schemas.openxmlformats.org/spreadsheetml/2006/main" count="1178" uniqueCount="767">
  <si>
    <t>NGUỒN VỐN</t>
  </si>
  <si>
    <t>TÀI SẢN</t>
  </si>
  <si>
    <t>A. TÀI SẢN NGẮN HẠN</t>
  </si>
  <si>
    <t>B. TÀI SẢN DÀI HẠN</t>
  </si>
  <si>
    <t>A. NỢ PHẢI TRẢ (300 = 310 + 330)</t>
  </si>
  <si>
    <t>CHỈ TIÊU</t>
  </si>
  <si>
    <t>Tổng Giám đốc</t>
  </si>
  <si>
    <t>Lãi cơ bản trên cổ phiếu</t>
  </si>
  <si>
    <t>Lợi nhuận kế toán sau thuế thu nhập doanh nghiệp</t>
  </si>
  <si>
    <t>Các khoản điều chỉnh tăng</t>
  </si>
  <si>
    <t>Các khoản điều chỉnh giảm</t>
  </si>
  <si>
    <t>Lợi nhuận hoặc lỗ phân bổ cho cổ đông sở hữu cổ phiếu phổ thông</t>
  </si>
  <si>
    <t>Cổ phiếu phổ thông đang lưu hành bình quân trong kỳ</t>
  </si>
  <si>
    <t>BẢNG TỔNG HỢP CÁC BÚT TOÁN ĐIỀU CHỈNH</t>
  </si>
  <si>
    <t>19. Lãi năm trước chuyển sang (*)</t>
  </si>
  <si>
    <t>20. Các khoản giảm trừ vào lợi nhuận sau thuế</t>
  </si>
  <si>
    <t>21. Lợi nhuận sau thuế chưa phân phối</t>
  </si>
  <si>
    <t>Ảnh hưởng của thay đổi tỷ giá hối đoái quy đổi ngoại tệ</t>
  </si>
  <si>
    <t xml:space="preserve">      - Trích lập quỹ đầu tư phát triển</t>
  </si>
  <si>
    <t xml:space="preserve">      - Trích lập quỹ dự phòng tài chính</t>
  </si>
  <si>
    <t xml:space="preserve">      - Trích lập quỹ khen thưởng phúc lợi</t>
  </si>
  <si>
    <t xml:space="preserve">      - Trích quỹ khác thuộc vốn chủ sở hữu</t>
  </si>
  <si>
    <t xml:space="preserve">      - Chia cổ tức</t>
  </si>
  <si>
    <t xml:space="preserve">Các khoản điều chỉnh tăng hoặc giảm lợi nhuận kế toán để xác định lợi nhuận hoặc lỗ phân bổ cho các cổ đông sở hữu cổ phiếu phổ thông </t>
  </si>
  <si>
    <t>B. VỐN CHỦ SỞ HỮU (400 = 410 + 430)</t>
  </si>
  <si>
    <t>Công cụ dụng cụ</t>
  </si>
  <si>
    <t>V.14</t>
  </si>
  <si>
    <t>Vốn góp của các cổ đông</t>
  </si>
  <si>
    <t>Thông tin bổ sung cho các khoản mục trình bày trong Báo cáo kết quả hoạt động kinh doanh</t>
  </si>
  <si>
    <t xml:space="preserve">Tiền và tương đương tiền đầu kỳ </t>
  </si>
  <si>
    <t>Tiền thu khác từ hoạt động kinh doanh</t>
  </si>
  <si>
    <t>CÔNG TY CỔ PHẦN ĐẦU TƯ C.E.O</t>
  </si>
  <si>
    <t>CEO Đầu tư</t>
  </si>
  <si>
    <t>CEO Quốc tế</t>
  </si>
  <si>
    <t>CEO Xây dựng</t>
  </si>
  <si>
    <t>CEO Dịch vụ</t>
  </si>
  <si>
    <t>Đại Việt</t>
  </si>
  <si>
    <t>Doanh thu chưa thực hiện</t>
  </si>
  <si>
    <t>Công ty Cổ phần Đầu tư C.E.O</t>
  </si>
  <si>
    <t>Công ty Cổ phần C.E.O Quốc tế</t>
  </si>
  <si>
    <t>Công ty Cổ phần Xây dựng C.E.O</t>
  </si>
  <si>
    <t>Công ty Cổ phần Phát triển dịch vụ C.E.O</t>
  </si>
  <si>
    <t>Trường Cao đẳng Đại Việt</t>
  </si>
  <si>
    <t>Hàng mua đang đi đường</t>
  </si>
  <si>
    <t>Nguyên vật liệu</t>
  </si>
  <si>
    <t>Hàng hóa</t>
  </si>
  <si>
    <t>Thành phẩm</t>
  </si>
  <si>
    <t>TỔNG CỘNG NGUỒN VỐN (440=300+400+439)</t>
  </si>
  <si>
    <t>BÁO CÁO TÀI CHÍNH HỢP NHẤT</t>
  </si>
  <si>
    <t>BẢN THUYẾT MINH BÁO CÁO TÀI CHÍNH HỢP NHẤT</t>
  </si>
  <si>
    <t>Tăng giảm tài sản cố định hữu hình</t>
  </si>
  <si>
    <t>Máy móc, thiết bị</t>
  </si>
  <si>
    <t>- Đầu tư XDCB hoàn thành</t>
  </si>
  <si>
    <t>- Tăng do chuyển từ TSCĐ thuê tài chính</t>
  </si>
  <si>
    <t>- Chuyển sang BĐS đầu tư</t>
  </si>
  <si>
    <t>CĐ Đại Việt</t>
  </si>
  <si>
    <t>Ngân hàng TMCP Quân đội(2)</t>
  </si>
  <si>
    <t>Ngân hàng TMCP PGBank (3)</t>
  </si>
  <si>
    <t>Chênh lệch tỷ giá hối đoái</t>
  </si>
  <si>
    <t>Công ty liên kết: BMC Ceo</t>
  </si>
  <si>
    <t>Lợi nhuận sau thuế thu nhập doanh nghiệp</t>
  </si>
  <si>
    <t>Tỷ lệ lợi ích của Công ty CP Đầu tư CEO</t>
  </si>
  <si>
    <t>Lãi (lỗ) trong công ty liên doanh, liên kết</t>
  </si>
  <si>
    <t>Bút oán điều chỉnh:</t>
  </si>
  <si>
    <t>Giảm khoản mục Lãi (lỗ) trong Công ty liên doanh liên kết</t>
  </si>
  <si>
    <t>Giảm khoản mục Đầu tư vào Công ty liên doanh liên kết</t>
  </si>
  <si>
    <t>Vay ngắn hạn</t>
  </si>
  <si>
    <t>Hàng bán bị trả lại</t>
  </si>
  <si>
    <t>Chi phí lãi vay</t>
  </si>
  <si>
    <t>Lỗ từ hoạt động đầu tư chứng khoán</t>
  </si>
  <si>
    <t>CEO Đại Việt</t>
  </si>
  <si>
    <t>Quỹ Đầu tư phát triển</t>
  </si>
  <si>
    <t>Quỹ khác</t>
  </si>
  <si>
    <t>Lợi ích của CEO Đầu tư trong các đơn vị như sau</t>
  </si>
  <si>
    <t>Lãi trong năm</t>
  </si>
  <si>
    <t>Khử trùng giao dịch tiền điện nước với CEO Đầu tư</t>
  </si>
  <si>
    <t>Điều chỉnh giảm doanh thu dịch vụ</t>
  </si>
  <si>
    <t>20. Lợi nhuận sau thuế của cổ đông của Công ty mẹ</t>
  </si>
  <si>
    <t>16. Chi phí thuế TNDN hiện hành</t>
  </si>
  <si>
    <t>17. Chi phí thuế TNDN hoãn lại</t>
  </si>
  <si>
    <t>18. Lợi nhuận sau thuế thu nhập doanh nghiệp</t>
  </si>
  <si>
    <t>21. Lãi cơ bản trên cổ phiếu</t>
  </si>
  <si>
    <t>Thông tin bổ sung cho các khoản mục trình bày trong Bảng cân đối kế toán hợp nhất</t>
  </si>
  <si>
    <t>Phương tiện 
vận tải</t>
  </si>
  <si>
    <t>Tài sản 
cố định khác</t>
  </si>
  <si>
    <t>Nhà cửa, 
vật kiến trúc</t>
  </si>
  <si>
    <t>Công ty Cổ phần Đầu tư và Phát triển Phú Quốc</t>
  </si>
  <si>
    <t>Tăng, giảm tài sản cố định vô hình</t>
  </si>
  <si>
    <t>Nguyên giá TSCĐ vô hình</t>
  </si>
  <si>
    <t xml:space="preserve">                  BÁO CÁO TÀI CHÍNH HỢP NHẤT</t>
  </si>
  <si>
    <t>B1.</t>
  </si>
  <si>
    <t>Cộng hợp</t>
  </si>
  <si>
    <t>B2</t>
  </si>
  <si>
    <t>Loại trừ khoản đầu tư vào công ty con và ghi nhận lợi thế thương mại (nếu co)</t>
  </si>
  <si>
    <t>B3</t>
  </si>
  <si>
    <t>Phân bổ lợi thế thương mại</t>
  </si>
  <si>
    <t>B4.</t>
  </si>
  <si>
    <t>Tách lợi ích của cổ đông thiểu số</t>
  </si>
  <si>
    <t>B5.</t>
  </si>
  <si>
    <t>Loại trừ các giao dịch nội bộ và ghi nhận thuế thu nhập doanh nghiệp hoãn lại</t>
  </si>
  <si>
    <t>B6.</t>
  </si>
  <si>
    <t>Lập bảng các bút toán điều chỉnh và bảng tổng hợp chỉ tiêu hợp nhất</t>
  </si>
  <si>
    <t>B7.</t>
  </si>
  <si>
    <t>Lập báo cáo hợp nhất</t>
  </si>
  <si>
    <t>OK</t>
  </si>
  <si>
    <t>[B2]</t>
  </si>
  <si>
    <t>[B3]</t>
  </si>
  <si>
    <t>Không phân bổ lợi thế thương mại vì không xuất hiện lợi thế thương mại</t>
  </si>
  <si>
    <t>[B4]</t>
  </si>
  <si>
    <t>62</t>
  </si>
  <si>
    <t>14. Lãi hoặc lỗ trong công ty liên doanh, liên kết</t>
  </si>
  <si>
    <t>19. Lợi nhuận sau thuế của cổ đông thiểu số</t>
  </si>
  <si>
    <t>61</t>
  </si>
  <si>
    <t>Nợ Vốn chủ sở hữu</t>
  </si>
  <si>
    <t>Nợ các quỹ</t>
  </si>
  <si>
    <t>Nợ Lợi thế thương mại</t>
  </si>
  <si>
    <t>Có đầu tư vào công ty con</t>
  </si>
  <si>
    <t>1. Xác định lợi của cổ đông thiểu số của Công ty Cổ phần CEO Quốc tế</t>
  </si>
  <si>
    <t>Tại ngày 31/12/2010</t>
  </si>
  <si>
    <t>Lợi ích của Công ty mẹ</t>
  </si>
  <si>
    <t>Lợi ích của Cổ đông thiểu số</t>
  </si>
  <si>
    <t>Lợi nhuận sau thuế chưa phân phối</t>
  </si>
  <si>
    <t>Lợi nhuận sau thuế của năm 2010</t>
  </si>
  <si>
    <t xml:space="preserve">Phân phối </t>
  </si>
  <si>
    <t>Cho lợi nhuận của Công ty mẹ</t>
  </si>
  <si>
    <t>Cho lợi ích của Cổ đông thiểu số</t>
  </si>
  <si>
    <t>Khử trùng giao dịch nội bộ giữa CEO Quốc tế với các công ty khac</t>
  </si>
  <si>
    <t>1.- Lãi khoản Công ty CEO Quốc tế cho CEO Đầu tư vay</t>
  </si>
  <si>
    <t>Điều chỉnh giảm khoản doanh thu hoạt động tài chính</t>
  </si>
  <si>
    <t>Điều chỉnh khoản chi phí hoạt động tài chính</t>
  </si>
  <si>
    <t>2 - Điều chỉnh khoản thuê và cho thuê văn phòng giữa CEO Quốc tế với CEO Đầu tư</t>
  </si>
  <si>
    <t>Điều chỉnh giảm khoản doanh thu cho thuê bất động sản</t>
  </si>
  <si>
    <t>Điều chỉnh giảm khoản giá vốn hoạt động cho thuê bất động sản</t>
  </si>
  <si>
    <t>Ghi nhận thuế thu nhập doanh nghiệp hoãn lại phải trả tương ứng với giao dịch trên</t>
  </si>
  <si>
    <t>3 - Khử trung số dư phải thu phải trả</t>
  </si>
  <si>
    <t>Điều chỉnh giảm khoản vay dài hạn</t>
  </si>
  <si>
    <t>Điều chỉnh giảm khoản đầu tư dài hạn</t>
  </si>
  <si>
    <t>Chi phí phải trả</t>
  </si>
  <si>
    <t>Không phải thực hiện hoãn lại</t>
  </si>
  <si>
    <t>[Giả sử đã bán hết ra bên ngoài]</t>
  </si>
  <si>
    <t xml:space="preserve">Lợi ích của cổ đông thiểu số </t>
  </si>
  <si>
    <t>Đại Viẹt</t>
  </si>
  <si>
    <t>Trích lập các quỹ</t>
  </si>
  <si>
    <t>Phú Quốc</t>
  </si>
  <si>
    <t>Có TK 221 - Phú Quốc</t>
  </si>
  <si>
    <t>Quỹ khen thưởng phúc lợi</t>
  </si>
  <si>
    <t>1. Xác định lợi của cổ đông thiểu số của Công ty Cổ phần CEO Xây dựng</t>
  </si>
  <si>
    <t>Khử trùng giao dịch nội bộ giữa CEO Xây dựng với các công ty khac</t>
  </si>
  <si>
    <t>1.- Xây dựng cho CEO Đầu tư</t>
  </si>
  <si>
    <t>Điều chỉnh giảm khoản doanh thu bán hàng và cung câp dịch vụ</t>
  </si>
  <si>
    <t>Điều chỉnh giảm khoản giá vốn bán hàng và cung cấp dich vụ</t>
  </si>
  <si>
    <t>Điều chỉnh giảm khoản hàng tồn kho</t>
  </si>
  <si>
    <t>Ghi nhận thuế thu nhập hoãn lại đối với giao dịch trên</t>
  </si>
  <si>
    <t>1.- Xây dựng cho CEO Dịch vụ</t>
  </si>
  <si>
    <t>Quỹ khác thuộc chủ sở hữu</t>
  </si>
  <si>
    <t>1. Xác định lợi của cổ đông thiểu số của Trường Đại Việt</t>
  </si>
  <si>
    <t>Tỷ lệ sở hữu:</t>
  </si>
  <si>
    <t>Điều chỉnh giảm khoản đầu tư dài hạn khác</t>
  </si>
  <si>
    <t>Điều chỉnh giảm khoản vay dài hạn khác</t>
  </si>
  <si>
    <t xml:space="preserve">Điều chỉnh giảm khoản phải thu khác </t>
  </si>
  <si>
    <t>Điều chỉnh giảm khoản đầu tư ngắn hạn khác</t>
  </si>
  <si>
    <t>Điều chỉnh giảm khoản vay ngắn hạn</t>
  </si>
  <si>
    <t>Điều chỉnh giảm khoản phải thu</t>
  </si>
  <si>
    <t>Điều chỉnh giảm khoản phải thu khác ( CEO Đầu tư thu của CEO Quốc tế)</t>
  </si>
  <si>
    <t>Điều chỉnh giảm nguyên giá tài sản cố định)</t>
  </si>
  <si>
    <t>Nợ TK 214 - Khấu hao tài sản cố định</t>
  </si>
  <si>
    <t>Thời gian phân bổ chi phí là 47,5 năm</t>
  </si>
  <si>
    <t>Khấu hao lũy kế của ô tô mang góp vốn là</t>
  </si>
  <si>
    <t>CEO Đầu tư góp vốn bằng tài sản là ô tô</t>
  </si>
  <si>
    <t>Nguyên giá tài sản mang đi góp vốn là</t>
  </si>
  <si>
    <t>Khấu hao lũy kế</t>
  </si>
  <si>
    <t>Thời gian trích là 9 năm</t>
  </si>
  <si>
    <t>Mức trích một năm</t>
  </si>
  <si>
    <t>Thời điểm đem góp vốn 1/1/2010 (tròn 1 năm)</t>
  </si>
  <si>
    <t>Nguyên giá mới tại CEO Dịch vụ</t>
  </si>
  <si>
    <t>Thời gian trích là</t>
  </si>
  <si>
    <t>Bút toán điều chỉnh:</t>
  </si>
  <si>
    <t>Khôi phục nguyên giá cũ</t>
  </si>
  <si>
    <t>Nợ TK 211 - nguyên giá tài sản cố định</t>
  </si>
  <si>
    <t xml:space="preserve">Nợ TK 711 - Thu nhập khác </t>
  </si>
  <si>
    <t>Có TK 214 - Khấu hao lũy kế TS mang đi góp vốn</t>
  </si>
  <si>
    <t>Điều chỉnh mức trích khấu hao mới về mức cũ</t>
  </si>
  <si>
    <t>Điều chỉnh giảm lợi ích của cổ đông thiểu số tương ứng với phần hàng tồn kho</t>
  </si>
  <si>
    <t>Điều chỉnh giảm lợi nhuận sau thuế chưa phân phối</t>
  </si>
  <si>
    <t>(7 năm: 8.986.176, 16/10/2010)</t>
  </si>
  <si>
    <t>Nợ TK 211</t>
  </si>
  <si>
    <t>Có TK 214</t>
  </si>
  <si>
    <t>Nợ TK 711</t>
  </si>
  <si>
    <t>7 năm</t>
  </si>
  <si>
    <t>Khấu hao theo nguyên giá cũ</t>
  </si>
  <si>
    <t>Khấu hao theo nguyên giá mới</t>
  </si>
  <si>
    <t>Điều chỉnh khấu hao về mức cũ</t>
  </si>
  <si>
    <t>Nợ TK 642</t>
  </si>
  <si>
    <t>Tách lợi ích cổ đông thiểu số do việc hoãn lại hàng tồn kho</t>
  </si>
  <si>
    <t>Điều chỉnh giảm lợi ích của cổ đông thiểu số</t>
  </si>
  <si>
    <t>Điều chỉnh lợi ích cổ đông thiểu số do hoãn lại hàng tồn kho</t>
  </si>
  <si>
    <t>8 năm</t>
  </si>
  <si>
    <t xml:space="preserve">Mức trích trong năm </t>
  </si>
  <si>
    <t>Chưa trích khấu hao</t>
  </si>
  <si>
    <t>[Giả sử được bán hết ra bên ngoài]</t>
  </si>
  <si>
    <t>Cổ đông thiểu số</t>
  </si>
  <si>
    <t>Công ty mẹ</t>
  </si>
  <si>
    <t>Lợi nhuận sau thuế</t>
  </si>
  <si>
    <t>Lợi ích cổ đông thiểu só</t>
  </si>
  <si>
    <t>[Giả sử đã bán ra ngoài hết]</t>
  </si>
  <si>
    <t>Lợi ích của cổ đông thiểu số</t>
  </si>
  <si>
    <t>Ok</t>
  </si>
  <si>
    <t>Lợi ích của cổ đông thiểu sô</t>
  </si>
  <si>
    <t>====&gt; Không có cổ đông thiểu số</t>
  </si>
  <si>
    <t>Nợ TK 411</t>
  </si>
  <si>
    <t>Có TK 221</t>
  </si>
  <si>
    <t>1. Xác định lợi của cổ đông thiểu số của CEO Dịch vụ</t>
  </si>
  <si>
    <t>Khử giao dịch các bên liên quan</t>
  </si>
  <si>
    <t>1. - Bán cho CEO Đầu tư</t>
  </si>
  <si>
    <t>Điều chỉnh giảm doanh thu bán hàng và cung cấp dịch vụ</t>
  </si>
  <si>
    <t>Điều chỉnh giảm giá vốn</t>
  </si>
  <si>
    <t>Điều chỉnh giảm hàng tồn kho</t>
  </si>
  <si>
    <t>Nợ TK 415</t>
  </si>
  <si>
    <t>Nợ TK 414</t>
  </si>
  <si>
    <t>Nợ TK 421</t>
  </si>
  <si>
    <t>Có Lợi ích của cổ đông thiểu số</t>
  </si>
  <si>
    <t>Có lợi ích của cổ đông thiểu số</t>
  </si>
  <si>
    <t>Điều chỉnh khoản doanh thu bán thép cho CEO Xây dựng</t>
  </si>
  <si>
    <t>2- CEO xay dung thi cong hang muc san vuon cho CEO Quoc te</t>
  </si>
  <si>
    <t>Chuyển hàng thành tài sản</t>
  </si>
  <si>
    <t>Điều chỉnh khấu hao hoặc chi phí trích trước</t>
  </si>
  <si>
    <t>Xét trên phương diện tập đoàn giá trị chi phí dùng để trích trước chỉ là</t>
  </si>
  <si>
    <t>Nhưng trên CEO Quốc tế đang trích với giá trị là</t>
  </si>
  <si>
    <t>Thời gian phân bổ chi phí là 5 năm</t>
  </si>
  <si>
    <t>Như vậy, giá trị phân bổ xét trên phương diện toàn tập đoàn là</t>
  </si>
  <si>
    <t>CEO Quốc tế đã phân bổ là</t>
  </si>
  <si>
    <t>Chênh lệch:</t>
  </si>
  <si>
    <t xml:space="preserve">Tạo lên tài sản thuế hoãn lại </t>
  </si>
  <si>
    <t>Nợ TK 242 - Chi phí trả trước dài hạn</t>
  </si>
  <si>
    <t>Có TK 642 - Chi phí quản lý doanh nghiêp</t>
  </si>
  <si>
    <t>Hoặc</t>
  </si>
  <si>
    <t>Có TK 632 - Giá vốn bán hàng và cung cấp dịch vụ</t>
  </si>
  <si>
    <t>Nợ Tk 243 - tài sản thuế thu nhập doanh nghiệp hoãn lại</t>
  </si>
  <si>
    <t>Có TK 8212 - chi phí thuế thu nhập doanh nghiệp hoãn lại</t>
  </si>
  <si>
    <t>Điều chỉnh giảm khoản doanh thu bán hàng và cung câp dịch vụ - vườn ươm</t>
  </si>
  <si>
    <t>1.- Xây dựng cho Trường Đại Việt</t>
  </si>
  <si>
    <t>Điều chỉnh giảm khoản chi phí trả trước dài hạn</t>
  </si>
  <si>
    <t>Giao dịch với CEO Xây dựng đã khử trùng ở CEO Xây dựng</t>
  </si>
  <si>
    <t>Nhưng trên Trường Đại Việt đang trích với giá trị là</t>
  </si>
  <si>
    <t>Trường Đại Việt đã phân bổ là</t>
  </si>
  <si>
    <t>Nợ TK 411- Vốn đầu tư chủ sở hữu</t>
  </si>
  <si>
    <t>Có TK 221 - Đầu tư vào công ty con</t>
  </si>
  <si>
    <t>Nợ TK 421 - Lợi nhuận sau thuế chưa phân phối</t>
  </si>
  <si>
    <t>Điều chỉnh tăng chỉ tiêu Lợi nhuận sau thuế của cổ đông thiểu số</t>
  </si>
  <si>
    <t>Ghi nhận thuế thu nhập doanh nghiệp hoãn lại đối với nghiệp vụ trên</t>
  </si>
  <si>
    <t>Nợ TK 243</t>
  </si>
  <si>
    <t>Có TK 8212</t>
  </si>
  <si>
    <t>Điều chỉnh giảm khoản phải trả người bán - CEO Đầu tư</t>
  </si>
  <si>
    <t>Điều chỉnh giảm khoản phải thu khách hàng - CEO Quốc tế</t>
  </si>
  <si>
    <t>Điều chỉnh tăng khoản thu khách hàng - CEO Đầu tư</t>
  </si>
  <si>
    <t>Điều chỉnh giảm khoản người mua trả tiển trước - CEO Đầu tư</t>
  </si>
  <si>
    <t>Điều chỉnh giảm khoản phải thu của CEO Xây dựng</t>
  </si>
  <si>
    <t>Điều chỉnh giảm khoản phải trả của CEO Quốc tế</t>
  </si>
  <si>
    <t>Điều chỉnh giảm khoản phải thu CEO Đầu tư</t>
  </si>
  <si>
    <t>Điều chỉnh giảm khoản phải trả</t>
  </si>
  <si>
    <t>Khử giao dịch góp vốn bằng tài sản</t>
  </si>
  <si>
    <t>Nguyên giá cũ của ô tô tại CEO Đầu tư là</t>
  </si>
  <si>
    <t>Nguyên giá mới của ô tô tại Đại Việt là</t>
  </si>
  <si>
    <t>Chênh lệch</t>
  </si>
  <si>
    <t>Điều chỉnh nguyên giá mới về nguyên giá cũ</t>
  </si>
  <si>
    <t>Ghi nhận thuế thu nhập doanh nghiệp hoãn lại</t>
  </si>
  <si>
    <t>Thời gian khấu hao cũ là</t>
  </si>
  <si>
    <t>Thơi gian khấu hao mới là</t>
  </si>
  <si>
    <t>Chênh lệch khấu hao trong năm là</t>
  </si>
  <si>
    <t>Điều chỉnh chi phí khấu hao</t>
  </si>
  <si>
    <t>Bút toán</t>
  </si>
  <si>
    <t>Điều chỉnh giảm khoản giá vốn bán thép cho CEO Xây dựng</t>
  </si>
  <si>
    <t>Nợ TK 243 - tài sản thuế thu nhập doanh nghiệp hoãn lại</t>
  </si>
  <si>
    <t>Có TK 8212 - Chi phí thuế thu nhập doanh nghiệp hoãn lại</t>
  </si>
  <si>
    <t>ok</t>
  </si>
  <si>
    <t>Nọ TK 414</t>
  </si>
  <si>
    <t>Nợ TK 418</t>
  </si>
  <si>
    <t>Tiền chi để mua sắm, xây dựng TSCĐ &amp; các TS dài hạn khác</t>
  </si>
  <si>
    <t>Tiền chi đầu tư góp vốn vào các đơn vị khác</t>
  </si>
  <si>
    <t>Tiền thu hồi đầu tư góp vốn vào các đơn vị khác</t>
  </si>
  <si>
    <t>Tiền thu từ phát hành cổ phiếu, nhận vốn góp của chủ sở hữu</t>
  </si>
  <si>
    <t>Tiền chi trả vốn góp, mua lại cổ phiếu của DN đã phát hành</t>
  </si>
  <si>
    <t>Tiền chi cho vay, mua các công cụ nợ của đơn vị khác</t>
  </si>
  <si>
    <t>Tiền thu hồi cho vay, bán lại các công cụ nợ của đơn vị khác</t>
  </si>
  <si>
    <t>Tiền thu từ thanh lý, nhượng bán TSCĐ&amp; các TS dài hạn khác</t>
  </si>
  <si>
    <t>Lưu chuyển tiền từ hoạt động tài chính</t>
  </si>
  <si>
    <t>Tiền chi trả nợ thuê tài chính</t>
  </si>
  <si>
    <t>Lưu chuyển tiền thuần từ hoạt động tài chính</t>
  </si>
  <si>
    <t>Tiền và tương đương tiền cuôí kỳ ( 70 = 50 + 60 + 61)</t>
  </si>
  <si>
    <t>- Mua trong năm</t>
  </si>
  <si>
    <t>- Khấu hao trong năm</t>
  </si>
  <si>
    <t xml:space="preserve">Tổng cộng </t>
  </si>
  <si>
    <t>- Tăng khác</t>
  </si>
  <si>
    <t>- Giảm khác</t>
  </si>
  <si>
    <t>- Đầu tư xây dựng cơ bản hoàn thành</t>
  </si>
  <si>
    <t xml:space="preserve">Giá trị còn lại </t>
  </si>
  <si>
    <t>Thiết bị dụng cụ quản lý</t>
  </si>
  <si>
    <t>- Thanh lý, nhượng bán</t>
  </si>
  <si>
    <t>Nguyên giá TSCĐ hữu hình</t>
  </si>
  <si>
    <t>Mã số</t>
  </si>
  <si>
    <t>2. Tài sản thuế thu nhập hoãn lại</t>
  </si>
  <si>
    <t>I. Tiền và các khoản tương đương tiền</t>
  </si>
  <si>
    <t>2. Các khoản tương đương tiền</t>
  </si>
  <si>
    <t>III. Các khoản phải thu ngắn hạn</t>
  </si>
  <si>
    <t>V. Tài sản ngắn hạn khác</t>
  </si>
  <si>
    <t>3. Thuế và các khoản phải thu Nhà nước</t>
  </si>
  <si>
    <t>I. Các khoản phải thu dài hạn</t>
  </si>
  <si>
    <t>1. Phải thu dài hạn của khách hàng</t>
  </si>
  <si>
    <t>9. Các khoản phải trả phải nộp ngắn hạn khác</t>
  </si>
  <si>
    <t>1. Phải trả dài hạn người bán</t>
  </si>
  <si>
    <t xml:space="preserve">- Nguyên giá </t>
  </si>
  <si>
    <t>2. Dự phòng giảm giá hàng tồn kho</t>
  </si>
  <si>
    <t xml:space="preserve">- Giá trị hao mòn luỹ kế </t>
  </si>
  <si>
    <t>1. Đầu tư vào Công ty con</t>
  </si>
  <si>
    <t>2. Đầu tư vào Công ty liên kết, liên doanh</t>
  </si>
  <si>
    <t>1. TSCĐ hữu hình</t>
  </si>
  <si>
    <t>3. TSCĐ vô hình</t>
  </si>
  <si>
    <t>Đơn vị tính: VND</t>
  </si>
  <si>
    <t>1. Chi phí trả trước ngắn hạn</t>
  </si>
  <si>
    <t>2. TSCĐ thuê tài chính</t>
  </si>
  <si>
    <t>1. Chi phí trả trước dài hạn</t>
  </si>
  <si>
    <t>II. Nguồn kinh phí và quỹ khác</t>
  </si>
  <si>
    <t>10. Lợi nhuận thuần từ hoạt động kinh doanh</t>
  </si>
  <si>
    <t>1. Doanh thu bán hàng và cung cấp dịch vụ</t>
  </si>
  <si>
    <t xml:space="preserve">2. Các khoản giảm trừ doanh thu </t>
  </si>
  <si>
    <t>3. Doanh thu thuần bán hàng và cung cấp dịch vụ</t>
  </si>
  <si>
    <t xml:space="preserve">4. Giá vốn hàng bán </t>
  </si>
  <si>
    <t>5. Lợi nhuận gộp bán hàng và cung cấp dịch vụ</t>
  </si>
  <si>
    <t>11. Thu nhập khác</t>
  </si>
  <si>
    <t>13. Lợi nhuận khác ( 40 = 31 - 32)</t>
  </si>
  <si>
    <t xml:space="preserve">      Đơn vị tính: VND</t>
  </si>
  <si>
    <t>6. Doanh thu hoạt động tài chính</t>
  </si>
  <si>
    <t>7. Chi phí tài chính</t>
  </si>
  <si>
    <t xml:space="preserve">    Trong đó: Chi phí lãi vay </t>
  </si>
  <si>
    <t>8. Chi phí bán hàng</t>
  </si>
  <si>
    <t>9. Chi phí quản lý doanh nghiệp</t>
  </si>
  <si>
    <t>12. Chi phí khác</t>
  </si>
  <si>
    <t>Tiền chi nộp thuế thu nhập doanh nghiệp</t>
  </si>
  <si>
    <t>Tiền chi trả nợ gốc vay</t>
  </si>
  <si>
    <t>Lưu chuyển tiền từ hoạt động kinh doanh</t>
  </si>
  <si>
    <t>Tiền chi trả cho người lao động</t>
  </si>
  <si>
    <t>Lưu chuyển tiền thuần từ hoạt động kinh doanh</t>
  </si>
  <si>
    <t>Lưu chuyển tiền từ hoạt động đầu tư</t>
  </si>
  <si>
    <t>Lưu chuyển tiền thuần từ hoạt động đầu tư</t>
  </si>
  <si>
    <t>Lưu chuyển tiền thuần trong kỳ (50 = 20 + 30 + 40)</t>
  </si>
  <si>
    <t>Tiền chi trả lãi vay</t>
  </si>
  <si>
    <t xml:space="preserve"> Tiền thu lãi cho vay, cổ tức và lợi nhuận được chia</t>
  </si>
  <si>
    <t>Tiền vay ngắn hạn, dài hạn đã nhận được</t>
  </si>
  <si>
    <t>Cổ tức, lợi nhuận đã trả cho chủ sở hữu</t>
  </si>
  <si>
    <t>(Theo phương pháp trực tiếp)</t>
  </si>
  <si>
    <t>Tiền thu từ bán hàng, cung cấp dịch vụ &amp; doanh thu khác</t>
  </si>
  <si>
    <t>Tiền chi trả cho người cung cấp hàng hoá &amp; dịch vụ</t>
  </si>
  <si>
    <t>Tiền chi khác cho hoạt động kinh doanh</t>
  </si>
  <si>
    <t>Số lượng cổ phiếu đang lưu hành:</t>
  </si>
  <si>
    <t>Lãi trong năm trước</t>
  </si>
  <si>
    <t>Lãi trong năm nay</t>
  </si>
  <si>
    <t>Cổ phiếu ưu đãi:</t>
  </si>
  <si>
    <t>Tăng khác</t>
  </si>
  <si>
    <t>Giảm khác</t>
  </si>
  <si>
    <t>Các quỹ của doanh nghiệp</t>
  </si>
  <si>
    <t>Quỹ đầu tư phát triển</t>
  </si>
  <si>
    <t>Mệnh giá cổ phiếu đang lưu hành: 10.000 đồng/cổ phiếu</t>
  </si>
  <si>
    <t>Tổng doanh thu bán hàng và cung cấp dịch vụ</t>
  </si>
  <si>
    <t>Các khoản giảm trừ doanh thu</t>
  </si>
  <si>
    <t>Giá vốn hàng bán</t>
  </si>
  <si>
    <t>Phải thu khách hàng</t>
  </si>
  <si>
    <t>Phải trả người bán</t>
  </si>
  <si>
    <t>Thu nhập khác</t>
  </si>
  <si>
    <t>Lợi nhuận chưa phân phối</t>
  </si>
  <si>
    <t>Các giao dịch về vốn với các chủ sở hữu và phân phối cổ tức lợi nhuận, được chia:</t>
  </si>
  <si>
    <t>Giá trị hao mòn luỹ kế</t>
  </si>
  <si>
    <t>Vốn góp đầu năm</t>
  </si>
  <si>
    <t>Vốn góp tăng trong kỳ</t>
  </si>
  <si>
    <t>Vốn góp giảm trong kỳ</t>
  </si>
  <si>
    <t>Vốn góp cuối kỳ</t>
  </si>
  <si>
    <t>Cổ phiếu phổ thông:</t>
  </si>
  <si>
    <t>Số lượng cổ phiếu bán ra công chúng:</t>
  </si>
  <si>
    <t>Số lượng cổ phiếu đăng ký phát hành:</t>
  </si>
  <si>
    <t>Chi phí xây dựng cơ bản dở dang</t>
  </si>
  <si>
    <t>Quỹ dự phòng tài chính</t>
  </si>
  <si>
    <t>Doanh thu hoạt động tài chính</t>
  </si>
  <si>
    <t>Chi phí tài chính</t>
  </si>
  <si>
    <t>Chi phí khác</t>
  </si>
  <si>
    <t>1. Tiền</t>
  </si>
  <si>
    <t>3. Phải thu nội bộ ngắn hạn</t>
  </si>
  <si>
    <t>I. Nợ ngắn hạn</t>
  </si>
  <si>
    <t>I. Vốn chủ sở hữu</t>
  </si>
  <si>
    <t>2. Thuế GTGT được khấu trừ</t>
  </si>
  <si>
    <t>III. Bất động sản đầu tư</t>
  </si>
  <si>
    <t>2. Thặng dư vốn cổ phần</t>
  </si>
  <si>
    <t>4. Phải thu theo tiến độ kế hoạch HĐXD</t>
  </si>
  <si>
    <t>IV. Hàng tồn kho</t>
  </si>
  <si>
    <t>1. Hàng tồn kho</t>
  </si>
  <si>
    <t xml:space="preserve">II. Tài sản cố định </t>
  </si>
  <si>
    <t xml:space="preserve">II. Nợ dài hạn </t>
  </si>
  <si>
    <t>(tiếp theo)</t>
  </si>
  <si>
    <t>Cổ phiếu:</t>
  </si>
  <si>
    <t>Lỗ trong năm nay</t>
  </si>
  <si>
    <t>Tổng cộng</t>
  </si>
  <si>
    <t>Khoản mục</t>
  </si>
  <si>
    <t>Vốn chủ sở hữu</t>
  </si>
  <si>
    <t>Tiền mặt tại quỹ</t>
  </si>
  <si>
    <t>Bảng đối chiếu biến động của vốn chủ sở hữu</t>
  </si>
  <si>
    <t>Tăng, giảm bất động sản đầu tư</t>
  </si>
  <si>
    <t>Vốn đầu tư của chủ sở hữu</t>
  </si>
  <si>
    <t>Lỗ trong năm trước</t>
  </si>
  <si>
    <t>Chi tiết vốn đầu tư của chủ sở hữu</t>
  </si>
  <si>
    <t>Số lượng cổ phiếu được mua lại:</t>
  </si>
  <si>
    <t>Hàng tồn kho</t>
  </si>
  <si>
    <t>VI.</t>
  </si>
  <si>
    <t>10</t>
  </si>
  <si>
    <t>01</t>
  </si>
  <si>
    <t>03</t>
  </si>
  <si>
    <t>11</t>
  </si>
  <si>
    <t>20</t>
  </si>
  <si>
    <t>21</t>
  </si>
  <si>
    <t>22</t>
  </si>
  <si>
    <t>30</t>
  </si>
  <si>
    <t>31</t>
  </si>
  <si>
    <t>32</t>
  </si>
  <si>
    <t>40</t>
  </si>
  <si>
    <t>50</t>
  </si>
  <si>
    <t>05</t>
  </si>
  <si>
    <t>23</t>
  </si>
  <si>
    <t>24</t>
  </si>
  <si>
    <t>25</t>
  </si>
  <si>
    <t>06</t>
  </si>
  <si>
    <t>I</t>
  </si>
  <si>
    <t>II</t>
  </si>
  <si>
    <t>III</t>
  </si>
  <si>
    <t>60</t>
  </si>
  <si>
    <t>VND</t>
  </si>
  <si>
    <t>8.</t>
  </si>
  <si>
    <t>07</t>
  </si>
  <si>
    <t>51</t>
  </si>
  <si>
    <t>2.</t>
  </si>
  <si>
    <t xml:space="preserve">    (100 = 110 + 120 + 130 + 140 + 150)</t>
  </si>
  <si>
    <t xml:space="preserve">    (10 = 01 - 02)</t>
  </si>
  <si>
    <t xml:space="preserve">    (20 = 10 - 11)</t>
  </si>
  <si>
    <t>52</t>
  </si>
  <si>
    <t xml:space="preserve">      (60 = 50 - 51 - 52)</t>
  </si>
  <si>
    <t>V.</t>
  </si>
  <si>
    <t>1.</t>
  </si>
  <si>
    <t/>
  </si>
  <si>
    <t>02</t>
  </si>
  <si>
    <t>04</t>
  </si>
  <si>
    <t>70</t>
  </si>
  <si>
    <t>TM</t>
  </si>
  <si>
    <t>Tăng trong năm</t>
  </si>
  <si>
    <t>Giảm trong năm</t>
  </si>
  <si>
    <t>STT</t>
  </si>
  <si>
    <t>Quốc tế</t>
  </si>
  <si>
    <t>Dịch vụ</t>
  </si>
  <si>
    <t>Xây dụng</t>
  </si>
  <si>
    <t>bs</t>
  </si>
  <si>
    <t>pl</t>
  </si>
  <si>
    <t>cf</t>
  </si>
  <si>
    <t>n</t>
  </si>
  <si>
    <t>Tại ngày 31/12/2011</t>
  </si>
  <si>
    <t>Quỹ khác thuộc vốn chủ sở hữu</t>
  </si>
  <si>
    <t>Lãi tiền gửi Ngân hàng, cho vay</t>
  </si>
  <si>
    <t>Lợi nhuận sau thuế của năm 2011</t>
  </si>
  <si>
    <t>7.</t>
  </si>
  <si>
    <t>Phú quốc</t>
  </si>
  <si>
    <t>Nhãn hiệu hàng hóa quốc tế</t>
  </si>
  <si>
    <t>BẢNG CHI TIẾT CHI PHÍ CỦA CÔNG TY MẸ, DT CỦA CÁC CÔNG TY CON</t>
  </si>
  <si>
    <t>Stt</t>
  </si>
  <si>
    <t>Đơn vị</t>
  </si>
  <si>
    <t>Để trên giá vốn</t>
  </si>
  <si>
    <t>Để trên 154</t>
  </si>
  <si>
    <t>Để trên 241</t>
  </si>
  <si>
    <t>Trên 642</t>
  </si>
  <si>
    <t xml:space="preserve">Tổng </t>
  </si>
  <si>
    <t>CEO XDựng</t>
  </si>
  <si>
    <t>CEO QTế</t>
  </si>
  <si>
    <t>CEO DVụ</t>
  </si>
  <si>
    <t>Tổng 2010</t>
  </si>
  <si>
    <t>Tổng 2011</t>
  </si>
  <si>
    <t>Phần tính thuế hoãn lại</t>
  </si>
  <si>
    <t>Tài sản thuế hoãn lại</t>
  </si>
  <si>
    <t>V.1</t>
  </si>
  <si>
    <t>V.2</t>
  </si>
  <si>
    <t>V.5</t>
  </si>
  <si>
    <t>V.7</t>
  </si>
  <si>
    <t>V.8</t>
  </si>
  <si>
    <t>V.9</t>
  </si>
  <si>
    <t>Tăng vốn năm trước</t>
  </si>
  <si>
    <t>Tăng vốn năm nay</t>
  </si>
  <si>
    <t>Mẫu số B09 - DN/HN</t>
  </si>
  <si>
    <t>Phải thu khác</t>
  </si>
  <si>
    <t>Chi phí sản xuất kinh doanh dở dang (*)</t>
  </si>
  <si>
    <t>Kinh phí công đoàn</t>
  </si>
  <si>
    <t>Phải trả khác</t>
  </si>
  <si>
    <t>Bảo hiểm xã hội</t>
  </si>
  <si>
    <t>BẢNG CHI TIẾT CHI PHÍ CỦA CÔNG TY MẸ VỚI CÁC CÔNG TY CON NĂM 2013</t>
  </si>
  <si>
    <t>Tổng CP</t>
  </si>
  <si>
    <t>Để trên 635</t>
  </si>
  <si>
    <t>Để trên 3387</t>
  </si>
  <si>
    <t>Để trên 242</t>
  </si>
  <si>
    <t>Để trên 211</t>
  </si>
  <si>
    <t>Để trên 153</t>
  </si>
  <si>
    <t>Để trên 642</t>
  </si>
  <si>
    <t>Tổng</t>
  </si>
  <si>
    <t>Tổng 2012</t>
  </si>
  <si>
    <t>(*) Chi phí sản xuất kinh doanh dở dang của Công ty là chi phí xây dựng Khu đô thị Quốc Oai, Dự án Hà Nam ...</t>
  </si>
  <si>
    <t xml:space="preserve">Trường Cao đẳng Đại Việt </t>
  </si>
  <si>
    <t>V.18</t>
  </si>
  <si>
    <t>V.19</t>
  </si>
  <si>
    <t>Lãi hợp tác kinh doanh</t>
  </si>
  <si>
    <t xml:space="preserve">     (62 = 60 - 61)</t>
  </si>
  <si>
    <t>Tel: (84-4) 37 875 136          Fax: (84-4) 37 875 137</t>
  </si>
  <si>
    <t xml:space="preserve">    (200 = 210 + 220 + 240 + 250 + 260 + 269)</t>
  </si>
  <si>
    <t>Bảo hiểm y tế</t>
  </si>
  <si>
    <t>Bảo hiểm thất nghiệp</t>
  </si>
  <si>
    <t>CEO đầu tư</t>
  </si>
  <si>
    <t>Tăng khác là Lệch do năm 2012 K đ/c giảm phần mua của CEO đầu tư</t>
  </si>
  <si>
    <t xml:space="preserve">         Người lập                                  Kế toán trưởng</t>
  </si>
  <si>
    <t>Nguyễn Thu Phương                           Đỗ Thị Thơm</t>
  </si>
  <si>
    <t>Thuế và các khoản phải nộp Nhà nước</t>
  </si>
  <si>
    <t>Chênh lệch tỷ giá chưa thực hiện</t>
  </si>
  <si>
    <t>Chi phí thuế thu nhập doanh nghiệp hoãn lại phát sinh từ các khoản chênh lệch tạm thời phải tính thuế</t>
  </si>
  <si>
    <t>Chi phí thuế thu nhập doanh nghiệp hoãn lại</t>
  </si>
  <si>
    <t>- Giảm khác (*)</t>
  </si>
  <si>
    <t>- Giam khác (*)</t>
  </si>
  <si>
    <t>TỔNG CỘNG TÀI SẢN (270=100+200)</t>
  </si>
  <si>
    <t>15. Tổng lợi nhuận kế toán trước thuế
      ( 50=30+40+45)</t>
  </si>
  <si>
    <t>Chi phí tài chính khác</t>
  </si>
  <si>
    <t>- Tăng do hợp nhất BCTC các năm trước</t>
  </si>
  <si>
    <t>- Giảm do hợp nhất BCTC</t>
  </si>
  <si>
    <t>Tầng 5 tháp C.E.O, Mễ Trì, Nam Từ Liêm, Hà Nội</t>
  </si>
  <si>
    <t>Công ty TNHH C.E.O Quốc tế</t>
  </si>
  <si>
    <t>Phải trả dài hạn khác</t>
  </si>
  <si>
    <t>Năm trước</t>
  </si>
  <si>
    <t>Quý 1 Năm 2015</t>
  </si>
  <si>
    <t>1. Chứng khoán kinh doanh</t>
  </si>
  <si>
    <t>II. Đầu tư tài chính ngắn hạn</t>
  </si>
  <si>
    <t>2. Dự phòng giảm giá chứng khoán kinh doanh</t>
  </si>
  <si>
    <t>3. Đầu tư nắm giữ đến ngày đáo hạn</t>
  </si>
  <si>
    <t>2. Trả trước cho người bán ngắn hạn</t>
  </si>
  <si>
    <t>5. Phải thu về cho vay ngắn hạn</t>
  </si>
  <si>
    <t xml:space="preserve">6. Phải thu ngắn hạn khác </t>
  </si>
  <si>
    <t xml:space="preserve">7. Dự phòng phải thu ngắn hạn khó đòi </t>
  </si>
  <si>
    <t>8. Tài sản thiếu chờ xử lý</t>
  </si>
  <si>
    <t>4. Giao dịch mua bán lại trái phiếu Chính phủ</t>
  </si>
  <si>
    <t>5. Tài sản ngắn hạn khác</t>
  </si>
  <si>
    <t>2. Trả trước cho người bán dài hạn</t>
  </si>
  <si>
    <t>3. Vốn kinh doanh ở các đơn vị trực thuộc</t>
  </si>
  <si>
    <t>4. Phải thu dài hạn nội bộ</t>
  </si>
  <si>
    <t>5. Phải thu về cho vay dài hạn</t>
  </si>
  <si>
    <t>6. Phải thu dài hạn khác</t>
  </si>
  <si>
    <t>7. Dự phòng phải thu dài hạn khó đòi</t>
  </si>
  <si>
    <t>IV. Tài sản dở dang dài hạn</t>
  </si>
  <si>
    <t>1. Chi phí sản xuất, kinh doanh dở dang dài hạn</t>
  </si>
  <si>
    <t>2. Chi phí xây dựng cơ bản dở dang</t>
  </si>
  <si>
    <t>V. Đầu tư tài chính dài hạn</t>
  </si>
  <si>
    <t>3. Đầu tư góp vốn vào đơn vị khác</t>
  </si>
  <si>
    <t>4. Dự phòng đầu tư tài chính dài hạn</t>
  </si>
  <si>
    <t>5. Đầu tư nắm giữ đến ngày đáo hạn</t>
  </si>
  <si>
    <t>3. Thiết bị, vật tư, phụ tùng thay thế dài hạn</t>
  </si>
  <si>
    <t>4. Tài sản dài hạn khác</t>
  </si>
  <si>
    <t>VI. Tài sản dài hạn khác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</si>
  <si>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</si>
  <si>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</si>
  <si>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</si>
  <si>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</si>
  <si>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</si>
  <si>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</si>
  <si>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</si>
  <si>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</si>
  <si>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10. Vay và nợ thuê tài chính ngắn hạn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</si>
  <si>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</si>
  <si>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</si>
  <si>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</si>
  <si>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</si>
  <si>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</si>
  <si>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</si>
  <si>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</si>
  <si>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</si>
  <si>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6. Doanh thu chưa thực hiện dài hạn</t>
  </si>
  <si>
    <t>7. Phải trả dài hạn khác</t>
  </si>
  <si>
    <t>8. Vay và nợ thuê tài chính dài hạn</t>
  </si>
  <si>
    <t>9. Trái phiếu chuyển đổi</t>
  </si>
  <si>
    <t>10. Cổ phiếu ưu đãi</t>
  </si>
  <si>
    <t>11. Thuế thu nhập hoãn lại phải trả</t>
  </si>
  <si>
    <t>12. Dự phòng phải trả dài hạn</t>
  </si>
  <si>
    <t>13. Quỹ phát triển khoa học và công nghệ</t>
  </si>
  <si>
    <t>1. Vốn góp của chủ sở hữu</t>
  </si>
  <si>
    <t xml:space="preserve"> - Cổ phiếu phổ thông có quyền biểu quyết</t>
  </si>
  <si>
    <t xml:space="preserve"> - Cổ phiếu ưu đãi</t>
  </si>
  <si>
    <t>3. Quyền chọn chuyển đổi trái phiếu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</si>
  <si>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</si>
  <si>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</si>
  <si>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</si>
  <si>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</si>
  <si>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</si>
  <si>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hỗ trợ xăp xếp doanh nghiệp</t>
  </si>
  <si>
    <t>10. Quỹ khác thuộc vốn chủ sở hữu</t>
  </si>
  <si>
    <t>11. Lợi nhuận sau thuế chưa phân phối</t>
  </si>
  <si>
    <t xml:space="preserve"> - LNST chưa phân phối lũy kế đến cuối kỳ trước</t>
  </si>
  <si>
    <t xml:space="preserve"> - LNST chưa phân phối kỳ này</t>
  </si>
  <si>
    <t>12. Nguồn vốn đầu tư XDCB</t>
  </si>
  <si>
    <t>1. Nguồn kinh phí</t>
  </si>
  <si>
    <t>2. Nguồn kinh phí đã hình thành TSCĐ</t>
  </si>
  <si>
    <t>411a</t>
  </si>
  <si>
    <t>411b</t>
  </si>
  <si>
    <t>421a</t>
  </si>
  <si>
    <t>421b</t>
  </si>
  <si>
    <t>Quý 1 năm 2015</t>
  </si>
  <si>
    <t>26</t>
  </si>
  <si>
    <t xml:space="preserve">      (30 = 20 + (21 - 22) - (25 + 26))</t>
  </si>
  <si>
    <t>01/01/2015</t>
  </si>
  <si>
    <t>31/03/2015</t>
  </si>
  <si>
    <t>1. Phải thu ngắn hạn khách hàng</t>
  </si>
  <si>
    <t>Tạ Văn Tố</t>
  </si>
  <si>
    <t>Năm 2014</t>
  </si>
  <si>
    <t xml:space="preserve">Tiền </t>
  </si>
  <si>
    <t>Tiền gửi ngân hàng không kỳ hạn</t>
  </si>
  <si>
    <t>Tiền đang chuyển</t>
  </si>
  <si>
    <t xml:space="preserve">Các khoản đầu tư tài chính </t>
  </si>
  <si>
    <t>Chứng khoán kinh doanh</t>
  </si>
  <si>
    <t xml:space="preserve">Đầu tư nắm giữ đến ngày đáo hạn </t>
  </si>
  <si>
    <t>a</t>
  </si>
  <si>
    <t>b</t>
  </si>
  <si>
    <t>b.1</t>
  </si>
  <si>
    <t>Ngắn hạn</t>
  </si>
  <si>
    <t>c</t>
  </si>
  <si>
    <t>Dự phòng giảm giá chứng khoán kinh doanh</t>
  </si>
  <si>
    <t>Phải thu của khách hàng ngắn hạn</t>
  </si>
  <si>
    <t>Trường cao đẳng Đại Việt</t>
  </si>
  <si>
    <t>Công ty CP đầu tư và PT Phú Quốc</t>
  </si>
  <si>
    <t>Điều chỉnh giảm khi HN</t>
  </si>
  <si>
    <t>Phải thu khách hàng dài hạn</t>
  </si>
  <si>
    <t>Phải thu khách hàng là các bên liên quan</t>
  </si>
  <si>
    <t>Công ty cổ phần xây dựng C.E.O</t>
  </si>
  <si>
    <t>Ký quỹ, ký cược</t>
  </si>
  <si>
    <t>CEO QT</t>
  </si>
  <si>
    <t>CEO XD</t>
  </si>
  <si>
    <t>CEO Pquốc</t>
  </si>
  <si>
    <t>CEO Dvụ</t>
  </si>
  <si>
    <t>Giảm khi Hợp nhất</t>
  </si>
  <si>
    <t>Dài hạn</t>
  </si>
  <si>
    <t>Tài sản dở dang dài hạn</t>
  </si>
  <si>
    <t>Chi phí sản xuất kinh doanh dở dang dài hạn</t>
  </si>
  <si>
    <t>- Số dư ngày 01/01/2015</t>
  </si>
  <si>
    <t>- Số dư ngày 31/03/2015</t>
  </si>
  <si>
    <t>- Tại ngày 01/01/2015</t>
  </si>
  <si>
    <t>- Tại ngày 31/03/2015</t>
  </si>
  <si>
    <t>Đơn vị tính: VNĐ</t>
  </si>
  <si>
    <t>Phần mềm kế toán</t>
  </si>
  <si>
    <t>Tài sản cố định vô hình khác</t>
  </si>
  <si>
    <t>Số đầu năm</t>
  </si>
  <si>
    <t>Số cuối năm</t>
  </si>
  <si>
    <t>a. Bất động sản đầu tư cho thuê</t>
  </si>
  <si>
    <t>Nguyên giá</t>
  </si>
  <si>
    <t xml:space="preserve"> - Nhà cửa vật kiến trúc</t>
  </si>
  <si>
    <t xml:space="preserve"> - Quyền sử dụng đất</t>
  </si>
  <si>
    <t>Tổn thất do suy giảm
giá trị</t>
  </si>
  <si>
    <t>b. Bất động sản đầu tư nắm giữ chờ tăng giá</t>
  </si>
  <si>
    <t>Chi phí trả trước</t>
  </si>
  <si>
    <r>
      <rPr>
        <b/>
        <sz val="11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Chi phí công cụ dụng cụ</t>
    </r>
  </si>
  <si>
    <r>
      <t xml:space="preserve">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Chi phí trả trước khác</t>
    </r>
  </si>
  <si>
    <r>
      <t xml:space="preserve">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Các khoản khác</t>
    </r>
  </si>
  <si>
    <t>Tài sản khác</t>
  </si>
  <si>
    <r>
      <t xml:space="preserve">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Thuế GTGT được khấu trừ</t>
    </r>
  </si>
  <si>
    <t xml:space="preserve"> - Thuế và các khoản phải thu nhà nước</t>
  </si>
  <si>
    <t xml:space="preserve"> - Tài sản ngắn hạn khác</t>
  </si>
  <si>
    <t xml:space="preserve"> - Tài sản thuế TNDN hoãn lại</t>
  </si>
  <si>
    <t xml:space="preserve"> - Tài sản dài hạn khác</t>
  </si>
  <si>
    <t>Vay và nợ thuê tài chính</t>
  </si>
  <si>
    <t>Vay dài hạn</t>
  </si>
  <si>
    <t>Các khoản nợ thuê tài chính</t>
  </si>
  <si>
    <t>Phải trả người bán ngắn hạn</t>
  </si>
  <si>
    <t>Phải trả người bán dài hạn</t>
  </si>
  <si>
    <t>Phải nộp</t>
  </si>
  <si>
    <t>Phải thu</t>
  </si>
  <si>
    <t xml:space="preserve"> - Thuế TNDN</t>
  </si>
  <si>
    <t xml:space="preserve"> - Thuế GTGT</t>
  </si>
  <si>
    <t xml:space="preserve"> - Thuế TNCN</t>
  </si>
  <si>
    <t>Phải trả ngắn hạn khác</t>
  </si>
  <si>
    <t>Nhận ký quỹ, ký cược dài hạn</t>
  </si>
  <si>
    <t>Nhận ký quỹ, ký cược ngắn hạn</t>
  </si>
  <si>
    <t xml:space="preserve">b </t>
  </si>
  <si>
    <t xml:space="preserve"> - Doanh thu nhận trước</t>
  </si>
  <si>
    <t>Dự phòng phải trả</t>
  </si>
  <si>
    <t>Số dư ngày 01/01/2014</t>
  </si>
  <si>
    <t>Số dư ngày 31/12/2014</t>
  </si>
  <si>
    <t>Số dư ngày 31/03/2015</t>
  </si>
  <si>
    <t>Hợp nhất các công ty con</t>
  </si>
  <si>
    <t>19.1</t>
  </si>
  <si>
    <t>19.2</t>
  </si>
  <si>
    <t>19.3</t>
  </si>
  <si>
    <t>19.4</t>
  </si>
  <si>
    <t>Quỹ xắp xếp doanh 
nghiệp</t>
  </si>
  <si>
    <t>19.5</t>
  </si>
  <si>
    <t>3 tháng năm 2015</t>
  </si>
  <si>
    <t>Cổ tức đã công bố trên cổ phiếu thường</t>
  </si>
  <si>
    <t xml:space="preserve"> - DT cho thuê văn phòng</t>
  </si>
  <si>
    <t>Doanh thu chuyển nhượng bất động sản</t>
  </si>
  <si>
    <t xml:space="preserve"> - DT dịch vụ đào tạo, XK lao động</t>
  </si>
  <si>
    <t>Lãi cổ tức,lợi nhuận được chia</t>
  </si>
  <si>
    <t>DT tài chính khác</t>
  </si>
  <si>
    <t>Thanh lý, nhượng bán TSCĐ</t>
  </si>
  <si>
    <t>Lãi do đánh giá lại TS</t>
  </si>
  <si>
    <t>Chi phí bán hàng và chi phí QLDN</t>
  </si>
  <si>
    <t>Chi phí thuế TNDN hiện hành</t>
  </si>
  <si>
    <t>Doanh thu cung cấp dịch vụ</t>
  </si>
  <si>
    <t>Giá trị còn lại CP TSCĐ và CP thanh lý</t>
  </si>
  <si>
    <t>Các khoản bị phạt</t>
  </si>
  <si>
    <t>Các khoản khác</t>
  </si>
  <si>
    <t>Các khoản CP QLDN phát sinh trong kỳ</t>
  </si>
  <si>
    <t>Các khoản CP bán hàng phát sinh trong kỳ</t>
  </si>
  <si>
    <t>Các khoản ghi giảm chi phí bán hàng, CP QLDA</t>
  </si>
  <si>
    <t>Các khoản thu nhập khác</t>
  </si>
  <si>
    <t xml:space="preserve"> - Ngân hàng TMCP ĐT và PT Việt Nam</t>
  </si>
  <si>
    <t xml:space="preserve"> - Vay cá nhân</t>
  </si>
  <si>
    <t>Dự phòng bảo hành công trình DA Chi Đông</t>
  </si>
  <si>
    <t>Tại ngày 31 tháng 03 năm 2015</t>
  </si>
  <si>
    <t xml:space="preserve"> Quý 1</t>
  </si>
  <si>
    <t>Năm nay</t>
  </si>
  <si>
    <t>Lũy kế từ đầu năm đến cuối quý này</t>
  </si>
  <si>
    <t>Quý này năm trước</t>
  </si>
  <si>
    <t>V.4b</t>
  </si>
  <si>
    <t>V.10a</t>
  </si>
  <si>
    <t>V.11a</t>
  </si>
  <si>
    <t>V.6b</t>
  </si>
  <si>
    <t>V.10b</t>
  </si>
  <si>
    <t>V.11b</t>
  </si>
  <si>
    <t>13. Lợi ích của cổ đông thiểu số</t>
  </si>
  <si>
    <t>V.13a</t>
  </si>
  <si>
    <t>V.15a</t>
  </si>
  <si>
    <t>V.17a</t>
  </si>
  <si>
    <t>V.16a</t>
  </si>
  <si>
    <t>V.12a</t>
  </si>
  <si>
    <t>V.13b</t>
  </si>
  <si>
    <t>V.15b</t>
  </si>
  <si>
    <t>V.17b</t>
  </si>
  <si>
    <t>V.16b</t>
  </si>
  <si>
    <t>V.12b</t>
  </si>
  <si>
    <t>BẢNG CÂN ĐỐI KẾ TOÁN HỢP NHẤT GIỮA NIÊN ĐỘ</t>
  </si>
  <si>
    <t>Mẫu số B 01a - DN/HN</t>
  </si>
  <si>
    <t>Mẫu số B 03a - DN/HN</t>
  </si>
  <si>
    <t>BÁO CÁO LƯU CHUYỂN TIỀN TỆ HỢP NHẤT GIỮA NIÊN ĐỘ</t>
  </si>
  <si>
    <t>VI.1</t>
  </si>
  <si>
    <t>VI.3</t>
  </si>
  <si>
    <t>VI.4</t>
  </si>
  <si>
    <t>VI.5</t>
  </si>
  <si>
    <t>VI.8b</t>
  </si>
  <si>
    <t>VI.8a</t>
  </si>
  <si>
    <t>VI.6</t>
  </si>
  <si>
    <t>VI.7</t>
  </si>
  <si>
    <t>VI.9</t>
  </si>
  <si>
    <t>VI.10</t>
  </si>
  <si>
    <t>VI.11</t>
  </si>
  <si>
    <t>BÁO CÁO KẾT QUẢ HOẠT ĐỘNG KINH DOANH HỢP NHẤT GIỮA NIÊN ĐỘ</t>
  </si>
  <si>
    <t>Mẫu số B 02a - DN/HN</t>
  </si>
  <si>
    <t>BẢN THUYẾT MINH BÁO CÁO TÀI CHÍNH HỢP NHẤT CHỌN LỌC</t>
  </si>
  <si>
    <t>Mẫu số B 09a - DN/HN</t>
  </si>
  <si>
    <t>5. Lợi thế thương mại</t>
  </si>
  <si>
    <t>Quý này năm nay</t>
  </si>
  <si>
    <t>Giá vốn chuyển nhượng bất động sản</t>
  </si>
  <si>
    <t>Giá vốn cung câp dịch vụ</t>
  </si>
  <si>
    <t xml:space="preserve"> - Giá vốn cho thuê văn phòng</t>
  </si>
  <si>
    <t xml:space="preserve"> - Giá vốn dịch vụ đào tạo, XK lao động</t>
  </si>
  <si>
    <t>CÔNG TY CỔ PHẦN TẬP ĐOÀN C.E.O</t>
  </si>
  <si>
    <t>CÔNG TY CỔ PHẨN TẬP ĐOÀN C.E.O</t>
  </si>
  <si>
    <t>Quý 1 năm tài chính 2015</t>
  </si>
  <si>
    <t>Hà Nội, ngày 14 tháng 05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</si>
</sst>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_)_đ_ ;_ * \(#,##0\)_đ_ ;_ * &quot;-&quot;_)_đ_ ;_ @_ 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_(* #,##0_);_(* \(#,##0\);_(* &quot;-&quot;??_);_(@_)"/>
    <numFmt numFmtId="176" formatCode="mm/&quot;d&quot;&quot;d&quot;/yy"/>
    <numFmt numFmtId="177" formatCode="&quot;\&quot;#,##0;[Red]&quot;\&quot;\-#,##0"/>
    <numFmt numFmtId="178" formatCode="&quot;\&quot;#,##0.00;[Red]&quot;\&quot;\-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VND&quot;#,##0_);[Red]\(&quot;VND&quot;#,##0\)"/>
    <numFmt numFmtId="182" formatCode="#,##0\ &quot;F&quot;;[Red]\-#,##0\ &quot;F&quot;"/>
    <numFmt numFmtId="183" formatCode="#,##0.00\ &quot;F&quot;;\-#,##0.00\ &quot;F&quot;"/>
    <numFmt numFmtId="184" formatCode="#,##0.00\ &quot;F&quot;;[Red]\-#,##0.00\ &quot;F&quot;"/>
    <numFmt numFmtId="185" formatCode="_-* #,##0\ &quot;F&quot;_-;\-* #,##0\ &quot;F&quot;_-;_-* &quot;-&quot;\ &quot;F&quot;_-;_-@_-"/>
    <numFmt numFmtId="186" formatCode="#."/>
    <numFmt numFmtId="187" formatCode="#,##0.0"/>
    <numFmt numFmtId="188" formatCode="_-&quot;ñ&quot;* #,##0_-;\-&quot;ñ&quot;* #,##0_-;_-&quot;ñ&quot;* &quot;-&quot;_-;_-@_-"/>
    <numFmt numFmtId="189" formatCode="&quot;?&quot;#,##0;&quot;?&quot;\-#,##0"/>
    <numFmt numFmtId="190" formatCode=".\ ###\ ;############################################################################################"/>
    <numFmt numFmtId="191" formatCode="_-* #,##0\ &quot;$&quot;_-;\-* #,##0\ &quot;$&quot;_-;_-* &quot;-&quot;\ &quot;$&quot;_-;_-@_-"/>
    <numFmt numFmtId="192" formatCode="_-* #,##0.00\ _V_N_D_-;\-* #,##0.00\ _V_N_D_-;_-* &quot;-&quot;??\ _V_N_D_-;_-@_-"/>
    <numFmt numFmtId="193" formatCode="_ * #,##0.00_ ;_ * \-#,##0.00_ ;_ * &quot;-&quot;??_ ;_ @_ "/>
    <numFmt numFmtId="194" formatCode="_-* #,##0.00\ _F_-;\-* #,##0.00\ _F_-;_-* &quot;-&quot;??\ _F_-;_-@_-"/>
    <numFmt numFmtId="195" formatCode="_-* #,##0.00\ _ñ_-;\-* #,##0.00\ _ñ_-;_-* &quot;-&quot;??\ _ñ_-;_-@_-"/>
    <numFmt numFmtId="196" formatCode="_(&quot;$&quot;\ * #,##0_);_(&quot;$&quot;\ * \(#,##0\);_(&quot;$&quot;\ * &quot;-&quot;_);_(@_)"/>
    <numFmt numFmtId="197" formatCode="_-* #,##0\ &quot;ñ&quot;_-;\-* #,##0\ &quot;ñ&quot;_-;_-* &quot;-&quot;\ &quot;ñ&quot;_-;_-@_-"/>
    <numFmt numFmtId="198" formatCode="_-* #,##0\ _V_N_D_-;\-* #,##0\ _V_N_D_-;_-* &quot;-&quot;\ _V_N_D_-;_-@_-"/>
    <numFmt numFmtId="199" formatCode="_ * #,##0_ ;_ * \-#,##0_ ;_ * &quot;-&quot;_ ;_ @_ "/>
    <numFmt numFmtId="200" formatCode="_-* #,##0\ _F_-;\-* #,##0\ _F_-;_-* &quot;-&quot;\ _F_-;_-@_-"/>
    <numFmt numFmtId="201" formatCode="_-* #,##0\ _$_-;\-* #,##0\ _$_-;_-* &quot;-&quot;\ _$_-;_-@_-"/>
    <numFmt numFmtId="202" formatCode="_-* #,##0\ _ñ_-;\-* #,##0\ _ñ_-;_-* &quot;-&quot;\ _ñ_-;_-@_-"/>
    <numFmt numFmtId="203" formatCode="_ &quot;\&quot;* #,##0_ ;_ &quot;\&quot;* \-#,##0_ ;_ &quot;\&quot;* &quot;-&quot;_ ;_ @_ "/>
    <numFmt numFmtId="204" formatCode="&quot;SFr.&quot;\ #,##0.00;&quot;SFr.&quot;\ \-#,##0.00"/>
    <numFmt numFmtId="205" formatCode="_ &quot;\&quot;* #,##0.00_ ;_ &quot;\&quot;* \-#,##0.00_ ;_ &quot;\&quot;* &quot;-&quot;??_ ;_ @_ "/>
    <numFmt numFmtId="206" formatCode="&quot;SFr.&quot;\ #,##0.00;[Red]&quot;SFr.&quot;\ \-#,##0.00"/>
    <numFmt numFmtId="207" formatCode="#,##0.0_);\(#,##0.0\)"/>
    <numFmt numFmtId="208" formatCode="_(* #,##0.0000_);_(* \(#,##0.0000\);_(* &quot;-&quot;??_);_(@_)"/>
    <numFmt numFmtId="209" formatCode="###\ ###\ ###\ ###\ .00"/>
    <numFmt numFmtId="210" formatCode="###\ ###\ ###.000"/>
    <numFmt numFmtId="211" formatCode="&quot;£&quot;#,##0.00;\-&quot;£&quot;#,##0.00"/>
    <numFmt numFmtId="212" formatCode="dd\-mm\-yy"/>
    <numFmt numFmtId="213" formatCode="_-* #,##0.00\ &quot;F&quot;_-;\-* #,##0.00\ &quot;F&quot;_-;_-* &quot;-&quot;??\ &quot;F&quot;_-;_-@_-"/>
    <numFmt numFmtId="214" formatCode="0.000_)"/>
    <numFmt numFmtId="215" formatCode="#\ ###\ ###"/>
    <numFmt numFmtId="216" formatCode="#\ ###\ ##0.0"/>
    <numFmt numFmtId="217" formatCode="#\ ###\ ###\ .00"/>
    <numFmt numFmtId="218" formatCode="0.0000000000"/>
    <numFmt numFmtId="219" formatCode="&quot;$&quot;#,##0;[Red]\-&quot;$&quot;#,##0"/>
    <numFmt numFmtId="220" formatCode="&quot;$&quot;#,##0.00;[Red]\-&quot;$&quot;#,##0.00"/>
    <numFmt numFmtId="221" formatCode="#,##0.000_);\(#,##0.000\)"/>
    <numFmt numFmtId="222" formatCode="_-* #,##0.0\ _F_-;\-* #,##0.0\ _F_-;_-* &quot;-&quot;??\ _F_-;_-@_-"/>
    <numFmt numFmtId="223" formatCode="#,##0\ &quot;F&quot;;\-#,##0\ &quot;F&quot;"/>
  </numFmts>
  <fonts count="138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.VnTim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9.5"/>
      <name val="Times New Roman"/>
      <family val="1"/>
    </font>
    <font>
      <sz val="10"/>
      <name val=".VnTime"/>
      <family val="2"/>
    </font>
    <font>
      <sz val="12"/>
      <name val="????"/>
      <charset val="136"/>
    </font>
    <font>
      <sz val="11"/>
      <name val="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2"/>
      <name val="¹UAAA¼"/>
      <family val="3"/>
      <charset val="129"/>
    </font>
    <font>
      <sz val="10"/>
      <name val="Arial"/>
      <family val="2"/>
    </font>
    <font>
      <sz val="11"/>
      <name val=".VnTime"/>
      <family val="2"/>
    </font>
    <font>
      <sz val="12"/>
      <name val="Arial"/>
      <family val="2"/>
    </font>
    <font>
      <sz val="10"/>
      <name val="VNtimes new roman"/>
      <family val="2"/>
    </font>
    <font>
      <sz val="11"/>
      <name val="–¾’©"/>
      <family val="1"/>
      <charset val="128"/>
    </font>
    <font>
      <sz val="13"/>
      <name val=".VnTime"/>
      <family val="2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.VnTime"/>
      <family val="2"/>
    </font>
    <font>
      <b/>
      <i/>
      <sz val="10"/>
      <name val="Times New Roman"/>
      <family val="1"/>
    </font>
    <font>
      <sz val="10"/>
      <name val="Courier New"/>
      <family val="3"/>
    </font>
    <font>
      <b/>
      <sz val="12"/>
      <name val=".VnBook-AntiquaH"/>
      <family val="2"/>
    </font>
    <font>
      <b/>
      <sz val="1"/>
      <color indexed="8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8"/>
      <name val=".VnTime"/>
      <family val="2"/>
    </font>
    <font>
      <b/>
      <sz val="14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VNI-Times"/>
    </font>
    <font>
      <sz val="10"/>
      <name val="?? ??"/>
      <family val="1"/>
      <charset val="136"/>
    </font>
    <font>
      <sz val="12"/>
      <name val=".VnArial"/>
      <family val="2"/>
    </font>
    <font>
      <sz val="11"/>
      <name val="??"/>
      <family val="3"/>
      <charset val="129"/>
    </font>
    <font>
      <sz val="10"/>
      <name val="AngsanaUPC"/>
      <family val="1"/>
    </font>
    <font>
      <sz val="10"/>
      <name val="Helv"/>
      <family val="2"/>
    </font>
    <font>
      <sz val="10"/>
      <name val="VNI-Times"/>
    </font>
    <font>
      <sz val="12"/>
      <name val="¹ÙÅÁÃ¼"/>
      <charset val="129"/>
    </font>
    <font>
      <sz val="12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sz val="11"/>
      <name val="Tms Rmn"/>
    </font>
    <font>
      <sz val="12"/>
      <name val="VNI-Aptima"/>
    </font>
    <font>
      <sz val="10"/>
      <name val="MS Serif"/>
      <family val="1"/>
    </font>
    <font>
      <sz val="10"/>
      <name val="VNI-Aptima"/>
    </font>
    <font>
      <sz val="10"/>
      <color indexed="8"/>
      <name val="Arial"/>
      <family val="2"/>
    </font>
    <font>
      <sz val="10"/>
      <name val="Arial CE"/>
      <charset val="238"/>
    </font>
    <font>
      <b/>
      <sz val="10"/>
      <color indexed="8"/>
      <name val="Arial"/>
      <family val="2"/>
    </font>
    <font>
      <sz val="10"/>
      <color indexed="16"/>
      <name val="MS Serif"/>
      <family val="1"/>
    </font>
    <font>
      <b/>
      <sz val="12"/>
      <color indexed="9"/>
      <name val="Tms Rmn"/>
    </font>
    <font>
      <b/>
      <sz val="12"/>
      <name val="Helv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VNI-Helve-Condense"/>
    </font>
    <font>
      <b/>
      <sz val="11"/>
      <color indexed="56"/>
      <name val="VNI-Helve-Condense"/>
    </font>
    <font>
      <sz val="11"/>
      <name val="VNI-Helve-Condense"/>
    </font>
    <font>
      <b/>
      <sz val="11"/>
      <name val="Helv"/>
    </font>
    <font>
      <sz val="10"/>
      <name val=".VnArial"/>
      <family val="2"/>
    </font>
    <font>
      <sz val="9"/>
      <name val="VNI-Helve-Condense"/>
    </font>
    <font>
      <sz val="7"/>
      <name val="Small Fonts"/>
      <family val="2"/>
    </font>
    <font>
      <b/>
      <sz val="12"/>
      <name val="VN-NTime"/>
    </font>
    <font>
      <b/>
      <sz val="11"/>
      <name val="Arial"/>
      <family val="2"/>
    </font>
    <font>
      <sz val="12"/>
      <name val="Helv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</font>
    <font>
      <sz val="12"/>
      <name val="VNTime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4"/>
      <name val=".VnArial"/>
      <family val="2"/>
    </font>
    <font>
      <sz val="12"/>
      <name val="돋움체"/>
      <family val="3"/>
      <charset val="129"/>
    </font>
    <font>
      <sz val="11"/>
      <name val="ＭＳ Ｐゴシック"/>
      <charset val="128"/>
    </font>
    <font>
      <i/>
      <sz val="11"/>
      <name val="Times New Roman"/>
      <family val="1"/>
      <charset val="163"/>
    </font>
    <font>
      <i/>
      <sz val="11"/>
      <color indexed="10"/>
      <name val="Times New Roman"/>
      <family val="1"/>
    </font>
    <font>
      <b/>
      <i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i/>
      <sz val="12"/>
      <name val="Times New Roman"/>
      <family val="1"/>
      <charset val="163"/>
    </font>
    <font>
      <b/>
      <i/>
      <sz val="10.5"/>
      <name val="Times New Roman"/>
      <family val="1"/>
      <charset val="163"/>
    </font>
    <font>
      <sz val="11"/>
      <color theme="2"/>
      <name val="Times New Roman"/>
      <family val="1"/>
    </font>
    <font>
      <i/>
      <sz val="11"/>
      <color rgb="FF222222"/>
      <name val="Times New Roman"/>
      <family val="1"/>
    </font>
    <font>
      <i/>
      <sz val="11"/>
      <color theme="1"/>
      <name val="Times New Roman"/>
      <family val="1"/>
      <charset val="163"/>
    </font>
    <font>
      <i/>
      <sz val="12"/>
      <name val=".VnTime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  <charset val="16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.VnTime"/>
      <family val="2"/>
    </font>
    <font>
      <sz val="11"/>
      <color rgb="FFFF0000"/>
      <name val="Times New Roman"/>
      <family val="1"/>
      <charset val="163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9">
    <xf numFmtId="0" fontId="0" fillId="0" borderId="0"/>
    <xf numFmtId="180" fontId="30" fillId="0" borderId="0" applyFont="0" applyFill="0" applyBorder="0" applyAlignment="0" applyProtection="0"/>
    <xf numFmtId="0" fontId="32" fillId="2" borderId="0"/>
    <xf numFmtId="0" fontId="33" fillId="2" borderId="0"/>
    <xf numFmtId="0" fontId="34" fillId="2" borderId="0"/>
    <xf numFmtId="0" fontId="35" fillId="0" borderId="0">
      <alignment wrapText="1"/>
    </xf>
    <xf numFmtId="175" fontId="36" fillId="0" borderId="1" applyNumberFormat="0" applyFont="0" applyBorder="0" applyAlignment="0">
      <alignment horizontal="center"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0" fontId="37" fillId="0" borderId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0" fontId="2" fillId="0" borderId="0"/>
    <xf numFmtId="0" fontId="50" fillId="0" borderId="0" applyNumberFormat="0" applyFill="0" applyBorder="0" applyAlignment="0" applyProtection="0"/>
    <xf numFmtId="174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3" fontId="10" fillId="0" borderId="0" applyFont="0" applyBorder="0" applyAlignment="0"/>
    <xf numFmtId="3" fontId="10" fillId="0" borderId="0" applyFont="0" applyBorder="0" applyAlignment="0"/>
    <xf numFmtId="2" fontId="2" fillId="0" borderId="0" applyFont="0" applyFill="0" applyBorder="0" applyAlignment="0" applyProtection="0"/>
    <xf numFmtId="0" fontId="51" fillId="0" borderId="0" applyNumberFormat="0" applyFont="0" applyBorder="0" applyAlignment="0">
      <alignment horizontal="left" vertical="center"/>
    </xf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2" fillId="0" borderId="0">
      <protection locked="0"/>
    </xf>
    <xf numFmtId="186" fontId="52" fillId="0" borderId="0">
      <protection locked="0"/>
    </xf>
    <xf numFmtId="38" fontId="53" fillId="0" borderId="0"/>
    <xf numFmtId="0" fontId="53" fillId="2" borderId="0"/>
    <xf numFmtId="172" fontId="39" fillId="0" borderId="4"/>
    <xf numFmtId="0" fontId="40" fillId="0" borderId="0" applyNumberFormat="0" applyFont="0" applyFill="0" applyAlignment="0"/>
    <xf numFmtId="38" fontId="2" fillId="0" borderId="0" applyNumberFormat="0" applyFont="0" applyFill="0" applyProtection="0"/>
    <xf numFmtId="181" fontId="41" fillId="0" borderId="0"/>
    <xf numFmtId="0" fontId="10" fillId="0" borderId="0"/>
    <xf numFmtId="0" fontId="2" fillId="0" borderId="0"/>
    <xf numFmtId="174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55" fillId="0" borderId="5">
      <alignment horizontal="center"/>
    </xf>
    <xf numFmtId="3" fontId="54" fillId="0" borderId="0" applyFont="0" applyFill="0" applyBorder="0" applyAlignment="0" applyProtection="0"/>
    <xf numFmtId="0" fontId="54" fillId="3" borderId="0" applyNumberFormat="0" applyFont="0" applyBorder="0" applyAlignment="0" applyProtection="0"/>
    <xf numFmtId="0" fontId="38" fillId="4" borderId="0"/>
    <xf numFmtId="0" fontId="29" fillId="0" borderId="0" applyNumberFormat="0" applyFill="0" applyBorder="0" applyAlignment="0" applyProtection="0"/>
    <xf numFmtId="184" fontId="43" fillId="0" borderId="6">
      <alignment horizontal="right" vertical="center"/>
    </xf>
    <xf numFmtId="185" fontId="43" fillId="0" borderId="6">
      <alignment horizontal="center"/>
    </xf>
    <xf numFmtId="0" fontId="2" fillId="0" borderId="7" applyNumberFormat="0" applyFont="0" applyFill="0" applyAlignment="0" applyProtection="0"/>
    <xf numFmtId="38" fontId="2" fillId="0" borderId="3" applyNumberFormat="0" applyFont="0" applyFill="0" applyAlignment="0" applyProtection="0"/>
    <xf numFmtId="38" fontId="2" fillId="0" borderId="8" applyNumberFormat="0" applyFont="0" applyFill="0" applyAlignment="0" applyProtection="0"/>
    <xf numFmtId="38" fontId="2" fillId="0" borderId="9" applyNumberFormat="0" applyFont="0" applyFill="0" applyAlignment="0" applyProtection="0"/>
    <xf numFmtId="40" fontId="2" fillId="0" borderId="0"/>
    <xf numFmtId="182" fontId="43" fillId="0" borderId="0"/>
    <xf numFmtId="183" fontId="43" fillId="0" borderId="10"/>
    <xf numFmtId="171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0" fillId="0" borderId="0"/>
    <xf numFmtId="172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/>
    <xf numFmtId="179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168" fontId="2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63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45" fillId="0" borderId="0" applyFont="0" applyFill="0" applyBorder="0" applyAlignment="0" applyProtection="0"/>
    <xf numFmtId="9" fontId="64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/>
    <xf numFmtId="185" fontId="6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6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54" fillId="0" borderId="0"/>
    <xf numFmtId="0" fontId="66" fillId="0" borderId="0"/>
    <xf numFmtId="166" fontId="67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66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4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72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0" fontId="66" fillId="0" borderId="0"/>
    <xf numFmtId="0" fontId="2" fillId="0" borderId="0"/>
    <xf numFmtId="9" fontId="68" fillId="0" borderId="0" applyFont="0" applyFill="0" applyBorder="0" applyAlignment="0" applyProtection="0"/>
    <xf numFmtId="203" fontId="69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61" fillId="0" borderId="0" applyFont="0" applyFill="0" applyBorder="0" applyAlignment="0" applyProtection="0"/>
    <xf numFmtId="205" fontId="69" fillId="0" borderId="0" applyFont="0" applyFill="0" applyBorder="0" applyAlignment="0" applyProtection="0"/>
    <xf numFmtId="0" fontId="37" fillId="0" borderId="0" applyFont="0" applyFill="0" applyBorder="0" applyAlignment="0" applyProtection="0"/>
    <xf numFmtId="206" fontId="61" fillId="0" borderId="0" applyFont="0" applyFill="0" applyBorder="0" applyAlignment="0" applyProtection="0"/>
    <xf numFmtId="0" fontId="70" fillId="0" borderId="0">
      <alignment horizontal="center" wrapText="1"/>
      <protection locked="0"/>
    </xf>
    <xf numFmtId="199" fontId="69" fillId="0" borderId="0" applyFont="0" applyFill="0" applyBorder="0" applyAlignment="0" applyProtection="0"/>
    <xf numFmtId="199" fontId="68" fillId="0" borderId="0" applyFont="0" applyFill="0" applyBorder="0" applyAlignment="0" applyProtection="0"/>
    <xf numFmtId="193" fontId="69" fillId="0" borderId="0" applyFont="0" applyFill="0" applyBorder="0" applyAlignment="0" applyProtection="0"/>
    <xf numFmtId="193" fontId="68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/>
    <xf numFmtId="0" fontId="72" fillId="0" borderId="0"/>
    <xf numFmtId="0" fontId="2" fillId="0" borderId="0" applyFill="0" applyBorder="0" applyAlignment="0"/>
    <xf numFmtId="207" fontId="73" fillId="0" borderId="0" applyFill="0" applyBorder="0" applyAlignment="0"/>
    <xf numFmtId="208" fontId="73" fillId="0" borderId="0" applyFill="0" applyBorder="0" applyAlignment="0"/>
    <xf numFmtId="209" fontId="1" fillId="0" borderId="0" applyFill="0" applyBorder="0" applyAlignment="0"/>
    <xf numFmtId="210" fontId="1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0" fontId="74" fillId="0" borderId="0"/>
    <xf numFmtId="213" fontId="67" fillId="0" borderId="0" applyFont="0" applyFill="0" applyBorder="0" applyAlignment="0" applyProtection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4" fontId="75" fillId="0" borderId="0"/>
    <xf numFmtId="211" fontId="1" fillId="0" borderId="0" applyFont="0" applyFill="0" applyBorder="0" applyAlignment="0" applyProtection="0"/>
    <xf numFmtId="215" fontId="76" fillId="0" borderId="0"/>
    <xf numFmtId="0" fontId="77" fillId="0" borderId="0" applyNumberFormat="0" applyAlignment="0">
      <alignment horizontal="left"/>
    </xf>
    <xf numFmtId="207" fontId="73" fillId="0" borderId="0" applyFont="0" applyFill="0" applyBorder="0" applyAlignment="0" applyProtection="0"/>
    <xf numFmtId="216" fontId="76" fillId="0" borderId="0"/>
    <xf numFmtId="1" fontId="78" fillId="0" borderId="15" applyBorder="0"/>
    <xf numFmtId="14" fontId="79" fillId="0" borderId="0" applyFill="0" applyBorder="0" applyAlignment="0"/>
    <xf numFmtId="0" fontId="2" fillId="0" borderId="0" applyFont="0" applyFill="0" applyBorder="0" applyAlignment="0" applyProtection="0"/>
    <xf numFmtId="217" fontId="76" fillId="0" borderId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211" fontId="1" fillId="0" borderId="0" applyFill="0" applyBorder="0" applyAlignment="0"/>
    <xf numFmtId="207" fontId="73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0" fontId="82" fillId="0" borderId="0" applyNumberFormat="0" applyAlignment="0">
      <alignment horizontal="left"/>
    </xf>
    <xf numFmtId="38" fontId="53" fillId="12" borderId="0" applyNumberFormat="0" applyBorder="0" applyAlignment="0" applyProtection="0"/>
    <xf numFmtId="0" fontId="83" fillId="9" borderId="0"/>
    <xf numFmtId="0" fontId="84" fillId="0" borderId="0">
      <alignment horizontal="left"/>
    </xf>
    <xf numFmtId="0" fontId="85" fillId="0" borderId="5">
      <alignment horizontal="center"/>
    </xf>
    <xf numFmtId="0" fontId="85" fillId="0" borderId="0">
      <alignment horizontal="center"/>
    </xf>
    <xf numFmtId="49" fontId="86" fillId="0" borderId="10">
      <alignment vertical="center"/>
    </xf>
    <xf numFmtId="202" fontId="67" fillId="0" borderId="0" applyFont="0" applyFill="0" applyBorder="0" applyAlignment="0" applyProtection="0"/>
    <xf numFmtId="10" fontId="53" fillId="12" borderId="10" applyNumberFormat="0" applyBorder="0" applyAlignment="0" applyProtection="0"/>
    <xf numFmtId="0" fontId="87" fillId="0" borderId="13" applyNumberFormat="0" applyFont="0" applyFill="0" applyAlignment="0" applyProtection="0">
      <alignment horizontal="center"/>
    </xf>
    <xf numFmtId="0" fontId="88" fillId="0" borderId="13" applyNumberFormat="0" applyFont="0" applyFill="0" applyAlignment="0" applyProtection="0">
      <alignment horizontal="center"/>
    </xf>
    <xf numFmtId="49" fontId="89" fillId="0" borderId="10" applyNumberFormat="0" applyFont="0" applyFill="0" applyAlignment="0" applyProtection="0">
      <alignment horizontal="center" vertical="center" wrapText="1"/>
    </xf>
    <xf numFmtId="0" fontId="54" fillId="0" borderId="0"/>
    <xf numFmtId="211" fontId="1" fillId="0" borderId="0" applyFill="0" applyBorder="0" applyAlignment="0"/>
    <xf numFmtId="207" fontId="73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90" fillId="0" borderId="5"/>
    <xf numFmtId="218" fontId="61" fillId="0" borderId="0" applyFont="0" applyFill="0" applyBorder="0" applyAlignment="0" applyProtection="0"/>
    <xf numFmtId="175" fontId="91" fillId="0" borderId="0" applyFont="0" applyFill="0" applyBorder="0" applyAlignment="0" applyProtection="0"/>
    <xf numFmtId="219" fontId="54" fillId="0" borderId="0" applyFont="0" applyFill="0" applyBorder="0" applyAlignment="0" applyProtection="0"/>
    <xf numFmtId="220" fontId="54" fillId="0" borderId="0" applyFont="0" applyFill="0" applyBorder="0" applyAlignment="0" applyProtection="0"/>
    <xf numFmtId="4" fontId="92" fillId="0" borderId="13" applyBorder="0"/>
    <xf numFmtId="0" fontId="40" fillId="0" borderId="0" applyNumberFormat="0" applyFont="0" applyFill="0" applyAlignment="0"/>
    <xf numFmtId="0" fontId="40" fillId="0" borderId="0" applyNumberFormat="0" applyFont="0" applyFill="0" applyAlignment="0"/>
    <xf numFmtId="0" fontId="14" fillId="0" borderId="0"/>
    <xf numFmtId="37" fontId="93" fillId="0" borderId="0"/>
    <xf numFmtId="0" fontId="94" fillId="0" borderId="10" applyNumberFormat="0" applyFont="0" applyFill="0" applyBorder="0" applyAlignment="0">
      <alignment horizontal="center"/>
    </xf>
    <xf numFmtId="0" fontId="1" fillId="0" borderId="0"/>
    <xf numFmtId="0" fontId="80" fillId="0" borderId="0"/>
    <xf numFmtId="0" fontId="95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14" fillId="0" borderId="0"/>
    <xf numFmtId="14" fontId="70" fillId="0" borderId="0">
      <alignment horizontal="center" wrapText="1"/>
      <protection locked="0"/>
    </xf>
    <xf numFmtId="210" fontId="1" fillId="0" borderId="0" applyFont="0" applyFill="0" applyBorder="0" applyAlignment="0" applyProtection="0"/>
    <xf numFmtId="22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4" fillId="0" borderId="16" applyNumberFormat="0" applyBorder="0"/>
    <xf numFmtId="211" fontId="1" fillId="0" borderId="0" applyFill="0" applyBorder="0" applyAlignment="0"/>
    <xf numFmtId="207" fontId="73" fillId="0" borderId="0" applyFill="0" applyBorder="0" applyAlignment="0"/>
    <xf numFmtId="211" fontId="1" fillId="0" borderId="0" applyFill="0" applyBorder="0" applyAlignment="0"/>
    <xf numFmtId="212" fontId="1" fillId="0" borderId="0" applyFill="0" applyBorder="0" applyAlignment="0"/>
    <xf numFmtId="207" fontId="73" fillId="0" borderId="0" applyFill="0" applyBorder="0" applyAlignment="0"/>
    <xf numFmtId="0" fontId="96" fillId="0" borderId="0"/>
    <xf numFmtId="0" fontId="97" fillId="13" borderId="0" applyNumberFormat="0" applyFont="0" applyBorder="0" applyAlignment="0">
      <alignment horizontal="center"/>
    </xf>
    <xf numFmtId="14" fontId="98" fillId="0" borderId="0" applyNumberFormat="0" applyFill="0" applyBorder="0" applyAlignment="0" applyProtection="0">
      <alignment horizontal="left"/>
    </xf>
    <xf numFmtId="202" fontId="67" fillId="0" borderId="0" applyFont="0" applyFill="0" applyBorder="0" applyAlignment="0" applyProtection="0"/>
    <xf numFmtId="4" fontId="99" fillId="14" borderId="17" applyNumberFormat="0" applyProtection="0">
      <alignment vertical="center"/>
    </xf>
    <xf numFmtId="4" fontId="100" fillId="14" borderId="17" applyNumberFormat="0" applyProtection="0">
      <alignment vertical="center"/>
    </xf>
    <xf numFmtId="4" fontId="101" fillId="14" borderId="17" applyNumberFormat="0" applyProtection="0">
      <alignment horizontal="left" vertical="center" indent="1"/>
    </xf>
    <xf numFmtId="4" fontId="101" fillId="15" borderId="0" applyNumberFormat="0" applyProtection="0">
      <alignment horizontal="left" vertical="center" indent="1"/>
    </xf>
    <xf numFmtId="4" fontId="101" fillId="16" borderId="17" applyNumberFormat="0" applyProtection="0">
      <alignment horizontal="right" vertical="center"/>
    </xf>
    <xf numFmtId="4" fontId="101" fillId="17" borderId="17" applyNumberFormat="0" applyProtection="0">
      <alignment horizontal="right" vertical="center"/>
    </xf>
    <xf numFmtId="4" fontId="101" fillId="18" borderId="17" applyNumberFormat="0" applyProtection="0">
      <alignment horizontal="right" vertical="center"/>
    </xf>
    <xf numFmtId="4" fontId="101" fillId="19" borderId="17" applyNumberFormat="0" applyProtection="0">
      <alignment horizontal="right" vertical="center"/>
    </xf>
    <xf numFmtId="4" fontId="101" fillId="7" borderId="17" applyNumberFormat="0" applyProtection="0">
      <alignment horizontal="right" vertical="center"/>
    </xf>
    <xf numFmtId="4" fontId="101" fillId="20" borderId="17" applyNumberFormat="0" applyProtection="0">
      <alignment horizontal="right" vertical="center"/>
    </xf>
    <xf numFmtId="4" fontId="101" fillId="21" borderId="17" applyNumberFormat="0" applyProtection="0">
      <alignment horizontal="right" vertical="center"/>
    </xf>
    <xf numFmtId="4" fontId="101" fillId="22" borderId="17" applyNumberFormat="0" applyProtection="0">
      <alignment horizontal="right" vertical="center"/>
    </xf>
    <xf numFmtId="4" fontId="101" fillId="23" borderId="17" applyNumberFormat="0" applyProtection="0">
      <alignment horizontal="right" vertical="center"/>
    </xf>
    <xf numFmtId="4" fontId="99" fillId="24" borderId="18" applyNumberFormat="0" applyProtection="0">
      <alignment horizontal="left" vertical="center" indent="1"/>
    </xf>
    <xf numFmtId="4" fontId="99" fillId="25" borderId="0" applyNumberFormat="0" applyProtection="0">
      <alignment horizontal="left" vertical="center" indent="1"/>
    </xf>
    <xf numFmtId="4" fontId="99" fillId="15" borderId="0" applyNumberFormat="0" applyProtection="0">
      <alignment horizontal="left" vertical="center" indent="1"/>
    </xf>
    <xf numFmtId="4" fontId="101" fillId="25" borderId="17" applyNumberFormat="0" applyProtection="0">
      <alignment horizontal="right" vertical="center"/>
    </xf>
    <xf numFmtId="4" fontId="79" fillId="25" borderId="0" applyNumberFormat="0" applyProtection="0">
      <alignment horizontal="left" vertical="center" indent="1"/>
    </xf>
    <xf numFmtId="4" fontId="79" fillId="15" borderId="0" applyNumberFormat="0" applyProtection="0">
      <alignment horizontal="left" vertical="center" indent="1"/>
    </xf>
    <xf numFmtId="4" fontId="101" fillId="26" borderId="17" applyNumberFormat="0" applyProtection="0">
      <alignment vertical="center"/>
    </xf>
    <xf numFmtId="4" fontId="102" fillId="26" borderId="17" applyNumberFormat="0" applyProtection="0">
      <alignment vertical="center"/>
    </xf>
    <xf numFmtId="4" fontId="99" fillId="25" borderId="19" applyNumberFormat="0" applyProtection="0">
      <alignment horizontal="left" vertical="center" indent="1"/>
    </xf>
    <xf numFmtId="4" fontId="101" fillId="26" borderId="17" applyNumberFormat="0" applyProtection="0">
      <alignment horizontal="right" vertical="center"/>
    </xf>
    <xf numFmtId="4" fontId="102" fillId="26" borderId="17" applyNumberFormat="0" applyProtection="0">
      <alignment horizontal="right" vertical="center"/>
    </xf>
    <xf numFmtId="4" fontId="99" fillId="25" borderId="17" applyNumberFormat="0" applyProtection="0">
      <alignment horizontal="left" vertical="center" indent="1"/>
    </xf>
    <xf numFmtId="4" fontId="103" fillId="27" borderId="19" applyNumberFormat="0" applyProtection="0">
      <alignment horizontal="left" vertical="center" indent="1"/>
    </xf>
    <xf numFmtId="4" fontId="104" fillId="26" borderId="17" applyNumberFormat="0" applyProtection="0">
      <alignment horizontal="right" vertical="center"/>
    </xf>
    <xf numFmtId="0" fontId="97" fillId="1" borderId="3" applyNumberFormat="0" applyFont="0" applyAlignment="0">
      <alignment horizontal="center"/>
    </xf>
    <xf numFmtId="0" fontId="105" fillId="0" borderId="0" applyNumberFormat="0" applyFill="0" applyBorder="0" applyAlignment="0" applyProtection="0"/>
    <xf numFmtId="3" fontId="61" fillId="0" borderId="0"/>
    <xf numFmtId="0" fontId="106" fillId="0" borderId="0" applyNumberFormat="0" applyFill="0" applyBorder="0" applyAlignment="0">
      <alignment horizontal="center"/>
    </xf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6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1" fillId="0" borderId="0" applyFont="0" applyFill="0" applyBorder="0" applyAlignment="0" applyProtection="0"/>
    <xf numFmtId="167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199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1" fillId="0" borderId="0" applyFont="0" applyFill="0" applyBorder="0" applyAlignment="0" applyProtection="0"/>
    <xf numFmtId="196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196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7" fillId="0" borderId="0" applyFont="0" applyFill="0" applyBorder="0" applyAlignment="0" applyProtection="0"/>
    <xf numFmtId="200" fontId="67" fillId="0" borderId="0" applyFont="0" applyFill="0" applyBorder="0" applyAlignment="0" applyProtection="0"/>
    <xf numFmtId="0" fontId="90" fillId="0" borderId="0"/>
    <xf numFmtId="40" fontId="107" fillId="0" borderId="0" applyBorder="0">
      <alignment horizontal="right"/>
    </xf>
    <xf numFmtId="184" fontId="43" fillId="0" borderId="6">
      <alignment horizontal="right" vertical="center"/>
    </xf>
    <xf numFmtId="222" fontId="1" fillId="0" borderId="6">
      <alignment horizontal="right" vertical="center"/>
    </xf>
    <xf numFmtId="184" fontId="43" fillId="0" borderId="6">
      <alignment horizontal="right" vertical="center"/>
    </xf>
    <xf numFmtId="222" fontId="1" fillId="0" borderId="6">
      <alignment horizontal="right" vertical="center"/>
    </xf>
    <xf numFmtId="49" fontId="79" fillId="0" borderId="0" applyFill="0" applyBorder="0" applyAlignment="0"/>
    <xf numFmtId="223" fontId="2" fillId="0" borderId="0" applyFill="0" applyBorder="0" applyAlignment="0"/>
    <xf numFmtId="182" fontId="2" fillId="0" borderId="0" applyFill="0" applyBorder="0" applyAlignment="0"/>
    <xf numFmtId="0" fontId="108" fillId="0" borderId="2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4" fontId="29" fillId="0" borderId="21">
      <alignment horizontal="left" vertical="top"/>
    </xf>
    <xf numFmtId="0" fontId="109" fillId="0" borderId="21">
      <alignment horizontal="left" vertical="center"/>
    </xf>
    <xf numFmtId="0" fontId="110" fillId="28" borderId="10">
      <alignment horizontal="left" vertical="center"/>
    </xf>
    <xf numFmtId="164" fontId="111" fillId="0" borderId="22">
      <alignment horizontal="left" vertical="top"/>
    </xf>
    <xf numFmtId="166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193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2" fontId="2" fillId="0" borderId="0" applyFont="0" applyFill="0" applyBorder="0" applyAlignment="0" applyProtection="0"/>
    <xf numFmtId="0" fontId="114" fillId="0" borderId="0"/>
    <xf numFmtId="0" fontId="119" fillId="0" borderId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3" fontId="1" fillId="0" borderId="0" applyFont="0" applyBorder="0" applyAlignment="0"/>
    <xf numFmtId="3" fontId="1" fillId="0" borderId="0" applyFont="0" applyBorder="0" applyAlignment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8" fontId="136" fillId="0" borderId="0" applyFont="0" applyFill="0" applyBorder="0" applyAlignment="0" applyProtection="0"/>
  </cellStyleXfs>
  <cellXfs count="666">
    <xf numFmtId="0" fontId="0" fillId="0" borderId="0" xfId="0"/>
    <xf numFmtId="175" fontId="13" fillId="0" borderId="0" xfId="11" applyNumberFormat="1" applyFont="1"/>
    <xf numFmtId="0" fontId="13" fillId="0" borderId="0" xfId="0" applyFont="1"/>
    <xf numFmtId="0" fontId="12" fillId="0" borderId="0" xfId="0" applyFont="1"/>
    <xf numFmtId="0" fontId="12" fillId="0" borderId="1" xfId="0" applyFont="1" applyBorder="1"/>
    <xf numFmtId="0" fontId="16" fillId="0" borderId="0" xfId="0" applyFont="1"/>
    <xf numFmtId="175" fontId="12" fillId="0" borderId="0" xfId="11" applyNumberFormat="1" applyFont="1"/>
    <xf numFmtId="0" fontId="13" fillId="0" borderId="0" xfId="0" quotePrefix="1" applyFont="1"/>
    <xf numFmtId="0" fontId="17" fillId="0" borderId="0" xfId="0" applyFont="1"/>
    <xf numFmtId="0" fontId="21" fillId="0" borderId="0" xfId="0" applyFont="1"/>
    <xf numFmtId="0" fontId="13" fillId="0" borderId="0" xfId="0" applyFont="1" applyAlignment="1">
      <alignment wrapText="1"/>
    </xf>
    <xf numFmtId="0" fontId="17" fillId="0" borderId="1" xfId="0" applyFont="1" applyBorder="1"/>
    <xf numFmtId="0" fontId="1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75" fontId="12" fillId="0" borderId="0" xfId="11" applyNumberFormat="1" applyFont="1" applyAlignment="1">
      <alignment horizontal="centerContinuous"/>
    </xf>
    <xf numFmtId="0" fontId="11" fillId="0" borderId="0" xfId="39" applyFont="1" applyBorder="1" applyAlignment="1">
      <alignment horizontal="left"/>
    </xf>
    <xf numFmtId="0" fontId="13" fillId="0" borderId="0" xfId="39" applyFont="1" applyBorder="1"/>
    <xf numFmtId="0" fontId="11" fillId="0" borderId="0" xfId="39" applyFont="1" applyBorder="1"/>
    <xf numFmtId="0" fontId="11" fillId="0" borderId="0" xfId="39" applyFont="1" applyBorder="1" applyAlignment="1">
      <alignment horizontal="right"/>
    </xf>
    <xf numFmtId="0" fontId="14" fillId="0" borderId="0" xfId="39" applyFont="1" applyAlignment="1">
      <alignment horizontal="left"/>
    </xf>
    <xf numFmtId="0" fontId="14" fillId="0" borderId="0" xfId="39" applyFont="1" applyBorder="1" applyAlignment="1"/>
    <xf numFmtId="0" fontId="15" fillId="0" borderId="0" xfId="39" applyFont="1" applyBorder="1" applyAlignment="1">
      <alignment horizontal="right"/>
    </xf>
    <xf numFmtId="175" fontId="15" fillId="0" borderId="0" xfId="13" applyNumberFormat="1" applyFont="1" applyBorder="1" applyAlignment="1"/>
    <xf numFmtId="0" fontId="11" fillId="0" borderId="0" xfId="39" applyFont="1" applyBorder="1" applyAlignment="1">
      <alignment horizontal="center"/>
    </xf>
    <xf numFmtId="0" fontId="16" fillId="0" borderId="0" xfId="39" applyFont="1" applyBorder="1"/>
    <xf numFmtId="175" fontId="13" fillId="0" borderId="0" xfId="13" applyNumberFormat="1" applyFont="1" applyBorder="1"/>
    <xf numFmtId="0" fontId="16" fillId="0" borderId="0" xfId="39" applyFont="1" applyBorder="1" applyAlignment="1">
      <alignment horizontal="center"/>
    </xf>
    <xf numFmtId="0" fontId="14" fillId="0" borderId="0" xfId="39" applyFont="1" applyBorder="1"/>
    <xf numFmtId="175" fontId="14" fillId="0" borderId="0" xfId="13" applyNumberFormat="1" applyFont="1" applyBorder="1"/>
    <xf numFmtId="0" fontId="16" fillId="0" borderId="1" xfId="39" applyFont="1" applyBorder="1" applyAlignment="1">
      <alignment horizontal="center" vertical="center" wrapText="1"/>
    </xf>
    <xf numFmtId="0" fontId="16" fillId="0" borderId="0" xfId="39" applyFont="1" applyBorder="1" applyAlignment="1">
      <alignment horizontal="center" vertical="justify" wrapText="1"/>
    </xf>
    <xf numFmtId="0" fontId="13" fillId="0" borderId="0" xfId="39" applyFont="1"/>
    <xf numFmtId="0" fontId="14" fillId="0" borderId="0" xfId="39" applyFont="1" applyBorder="1" applyAlignment="1">
      <alignment horizontal="center"/>
    </xf>
    <xf numFmtId="0" fontId="16" fillId="0" borderId="0" xfId="39" applyFont="1" applyBorder="1" applyAlignment="1">
      <alignment horizontal="center" vertical="center" wrapText="1"/>
    </xf>
    <xf numFmtId="175" fontId="16" fillId="0" borderId="0" xfId="13" applyNumberFormat="1" applyFont="1" applyBorder="1" applyAlignment="1">
      <alignment horizontal="center"/>
    </xf>
    <xf numFmtId="14" fontId="16" fillId="0" borderId="0" xfId="39" quotePrefix="1" applyNumberFormat="1" applyFont="1" applyBorder="1" applyAlignment="1">
      <alignment horizontal="center"/>
    </xf>
    <xf numFmtId="0" fontId="49" fillId="0" borderId="0" xfId="39" applyFont="1" applyBorder="1" applyAlignment="1">
      <alignment horizontal="center"/>
    </xf>
    <xf numFmtId="0" fontId="19" fillId="0" borderId="0" xfId="39" applyFont="1" applyBorder="1"/>
    <xf numFmtId="0" fontId="18" fillId="0" borderId="0" xfId="39" applyFont="1" applyBorder="1"/>
    <xf numFmtId="0" fontId="13" fillId="0" borderId="0" xfId="39" quotePrefix="1" applyFont="1" applyBorder="1"/>
    <xf numFmtId="175" fontId="19" fillId="0" borderId="0" xfId="13" applyNumberFormat="1" applyFont="1" applyBorder="1"/>
    <xf numFmtId="175" fontId="16" fillId="0" borderId="0" xfId="13" applyNumberFormat="1" applyFont="1" applyBorder="1"/>
    <xf numFmtId="0" fontId="12" fillId="0" borderId="0" xfId="39" applyFont="1"/>
    <xf numFmtId="175" fontId="13" fillId="0" borderId="0" xfId="13" applyNumberFormat="1" applyFont="1" applyFill="1" applyBorder="1"/>
    <xf numFmtId="0" fontId="17" fillId="0" borderId="0" xfId="39" applyFont="1"/>
    <xf numFmtId="0" fontId="16" fillId="0" borderId="0" xfId="39" quotePrefix="1" applyFont="1" applyBorder="1"/>
    <xf numFmtId="0" fontId="11" fillId="0" borderId="0" xfId="39" applyFont="1" applyBorder="1" applyAlignment="1"/>
    <xf numFmtId="0" fontId="13" fillId="0" borderId="0" xfId="0" applyFont="1" applyFill="1" applyAlignment="1">
      <alignment vertical="top"/>
    </xf>
    <xf numFmtId="170" fontId="13" fillId="0" borderId="0" xfId="0" applyNumberFormat="1" applyFont="1"/>
    <xf numFmtId="167" fontId="13" fillId="0" borderId="0" xfId="0" applyNumberFormat="1" applyFont="1"/>
    <xf numFmtId="0" fontId="56" fillId="0" borderId="0" xfId="0" applyFont="1"/>
    <xf numFmtId="0" fontId="17" fillId="6" borderId="0" xfId="0" applyFont="1" applyFill="1"/>
    <xf numFmtId="170" fontId="21" fillId="0" borderId="0" xfId="0" applyNumberFormat="1" applyFont="1"/>
    <xf numFmtId="170" fontId="13" fillId="6" borderId="0" xfId="0" applyNumberFormat="1" applyFont="1" applyFill="1"/>
    <xf numFmtId="170" fontId="13" fillId="0" borderId="0" xfId="0" applyNumberFormat="1" applyFont="1" applyAlignment="1">
      <alignment wrapText="1"/>
    </xf>
    <xf numFmtId="170" fontId="13" fillId="6" borderId="0" xfId="0" applyNumberFormat="1" applyFont="1" applyFill="1" applyBorder="1"/>
    <xf numFmtId="170" fontId="13" fillId="0" borderId="0" xfId="0" applyNumberFormat="1" applyFont="1" applyBorder="1"/>
    <xf numFmtId="170" fontId="13" fillId="0" borderId="0" xfId="0" applyNumberFormat="1" applyFont="1" applyBorder="1" applyAlignment="1">
      <alignment wrapText="1"/>
    </xf>
    <xf numFmtId="0" fontId="13" fillId="6" borderId="0" xfId="0" applyFont="1" applyFill="1"/>
    <xf numFmtId="9" fontId="13" fillId="0" borderId="0" xfId="0" applyNumberFormat="1" applyFont="1"/>
    <xf numFmtId="0" fontId="13" fillId="5" borderId="0" xfId="0" applyFont="1" applyFill="1"/>
    <xf numFmtId="170" fontId="13" fillId="5" borderId="0" xfId="0" applyNumberFormat="1" applyFont="1" applyFill="1"/>
    <xf numFmtId="170" fontId="21" fillId="0" borderId="0" xfId="0" applyNumberFormat="1" applyFont="1" applyBorder="1"/>
    <xf numFmtId="167" fontId="13" fillId="6" borderId="0" xfId="0" applyNumberFormat="1" applyFont="1" applyFill="1"/>
    <xf numFmtId="167" fontId="13" fillId="0" borderId="0" xfId="0" applyNumberFormat="1" applyFont="1" applyAlignment="1">
      <alignment wrapText="1"/>
    </xf>
    <xf numFmtId="167" fontId="13" fillId="5" borderId="0" xfId="0" applyNumberFormat="1" applyFont="1" applyFill="1"/>
    <xf numFmtId="167" fontId="21" fillId="0" borderId="0" xfId="0" applyNumberFormat="1" applyFont="1"/>
    <xf numFmtId="167" fontId="13" fillId="0" borderId="0" xfId="11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vertical="top"/>
    </xf>
    <xf numFmtId="0" fontId="21" fillId="0" borderId="0" xfId="0" applyFont="1" applyAlignment="1">
      <alignment horizontal="right"/>
    </xf>
    <xf numFmtId="14" fontId="13" fillId="0" borderId="0" xfId="0" applyNumberFormat="1" applyFont="1"/>
    <xf numFmtId="167" fontId="12" fillId="0" borderId="0" xfId="0" applyNumberFormat="1" applyFont="1"/>
    <xf numFmtId="167" fontId="12" fillId="0" borderId="0" xfId="11" applyNumberFormat="1" applyFont="1"/>
    <xf numFmtId="167" fontId="18" fillId="0" borderId="0" xfId="0" applyNumberFormat="1" applyFont="1" applyFill="1" applyBorder="1" applyAlignment="1">
      <alignment horizontal="right" vertical="top" wrapText="1"/>
    </xf>
    <xf numFmtId="0" fontId="16" fillId="0" borderId="0" xfId="0" quotePrefix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7" fontId="16" fillId="0" borderId="0" xfId="11" applyNumberFormat="1" applyFont="1" applyFill="1" applyBorder="1" applyAlignment="1">
      <alignment horizontal="right" vertical="top"/>
    </xf>
    <xf numFmtId="175" fontId="13" fillId="0" borderId="0" xfId="11" applyNumberFormat="1" applyFont="1" applyFill="1" applyBorder="1" applyAlignment="1">
      <alignment vertical="top"/>
    </xf>
    <xf numFmtId="167" fontId="13" fillId="0" borderId="0" xfId="11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167" fontId="16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/>
    </xf>
    <xf numFmtId="167" fontId="13" fillId="0" borderId="0" xfId="0" applyNumberFormat="1" applyFont="1" applyFill="1" applyAlignment="1">
      <alignment vertical="top"/>
    </xf>
    <xf numFmtId="167" fontId="13" fillId="0" borderId="0" xfId="0" applyNumberFormat="1" applyFont="1" applyFill="1" applyAlignment="1">
      <alignment horizontal="right" vertical="top" wrapText="1"/>
    </xf>
    <xf numFmtId="0" fontId="13" fillId="7" borderId="0" xfId="0" applyFont="1" applyFill="1"/>
    <xf numFmtId="167" fontId="13" fillId="7" borderId="0" xfId="0" applyNumberFormat="1" applyFont="1" applyFill="1"/>
    <xf numFmtId="170" fontId="13" fillId="7" borderId="0" xfId="0" applyNumberFormat="1" applyFont="1" applyFill="1"/>
    <xf numFmtId="170" fontId="16" fillId="0" borderId="0" xfId="0" applyNumberFormat="1" applyFont="1"/>
    <xf numFmtId="170" fontId="13" fillId="0" borderId="0" xfId="0" applyNumberFormat="1" applyFont="1" applyFill="1" applyBorder="1" applyAlignment="1">
      <alignment horizontal="right" wrapText="1"/>
    </xf>
    <xf numFmtId="170" fontId="20" fillId="0" borderId="0" xfId="13" applyNumberFormat="1" applyFont="1"/>
    <xf numFmtId="0" fontId="16" fillId="0" borderId="0" xfId="0" applyFont="1" applyBorder="1" applyAlignment="1">
      <alignment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169" fontId="16" fillId="0" borderId="0" xfId="11" applyFont="1" applyBorder="1" applyAlignment="1">
      <alignment horizontal="right" vertical="top"/>
    </xf>
    <xf numFmtId="0" fontId="12" fillId="0" borderId="0" xfId="39" applyFont="1" applyFill="1"/>
    <xf numFmtId="0" fontId="18" fillId="0" borderId="0" xfId="39" applyFont="1" applyFill="1" applyBorder="1"/>
    <xf numFmtId="0" fontId="14" fillId="0" borderId="1" xfId="39" applyFont="1" applyFill="1" applyBorder="1" applyAlignment="1">
      <alignment horizontal="left"/>
    </xf>
    <xf numFmtId="175" fontId="13" fillId="0" borderId="1" xfId="13" applyNumberFormat="1" applyFont="1" applyFill="1" applyBorder="1"/>
    <xf numFmtId="0" fontId="13" fillId="0" borderId="1" xfId="39" applyFont="1" applyFill="1" applyBorder="1"/>
    <xf numFmtId="0" fontId="15" fillId="0" borderId="1" xfId="39" applyFont="1" applyFill="1" applyBorder="1" applyAlignment="1">
      <alignment horizontal="right"/>
    </xf>
    <xf numFmtId="0" fontId="13" fillId="0" borderId="0" xfId="39" applyFont="1" applyFill="1" applyBorder="1"/>
    <xf numFmtId="167" fontId="13" fillId="0" borderId="0" xfId="11" applyNumberFormat="1" applyFont="1" applyFill="1" applyBorder="1" applyAlignment="1">
      <alignment horizontal="right" vertical="top" wrapText="1"/>
    </xf>
    <xf numFmtId="9" fontId="12" fillId="0" borderId="0" xfId="11" applyNumberFormat="1" applyFont="1"/>
    <xf numFmtId="0" fontId="1" fillId="0" borderId="0" xfId="0" applyFont="1"/>
    <xf numFmtId="0" fontId="0" fillId="0" borderId="0" xfId="0" applyBorder="1"/>
    <xf numFmtId="0" fontId="0" fillId="8" borderId="0" xfId="0" applyFill="1" applyBorder="1"/>
    <xf numFmtId="0" fontId="0" fillId="8" borderId="0" xfId="0" applyFill="1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75" fontId="12" fillId="0" borderId="1" xfId="0" applyNumberFormat="1" applyFont="1" applyBorder="1" applyAlignment="1">
      <alignment vertical="top"/>
    </xf>
    <xf numFmtId="175" fontId="12" fillId="0" borderId="0" xfId="0" applyNumberFormat="1" applyFont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175" fontId="13" fillId="0" borderId="0" xfId="0" applyNumberFormat="1" applyFont="1" applyAlignment="1">
      <alignment vertical="top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175" fontId="16" fillId="0" borderId="0" xfId="11" applyNumberFormat="1" applyFont="1" applyAlignment="1">
      <alignment vertical="top"/>
    </xf>
    <xf numFmtId="175" fontId="16" fillId="0" borderId="0" xfId="11" applyNumberFormat="1" applyFont="1" applyAlignment="1">
      <alignment horizontal="right" vertical="top" wrapText="1"/>
    </xf>
    <xf numFmtId="169" fontId="16" fillId="0" borderId="0" xfId="11" applyNumberFormat="1" applyFont="1" applyAlignment="1">
      <alignment horizontal="right" vertical="top" wrapText="1"/>
    </xf>
    <xf numFmtId="167" fontId="16" fillId="0" borderId="0" xfId="11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67" fontId="13" fillId="0" borderId="0" xfId="0" applyNumberFormat="1" applyFont="1" applyAlignment="1">
      <alignment horizontal="right" vertical="top" wrapText="1"/>
    </xf>
    <xf numFmtId="175" fontId="13" fillId="0" borderId="0" xfId="11" applyNumberFormat="1" applyFont="1" applyAlignment="1">
      <alignment vertical="top"/>
    </xf>
    <xf numFmtId="175" fontId="13" fillId="0" borderId="0" xfId="11" applyNumberFormat="1" applyFont="1" applyAlignment="1">
      <alignment horizontal="right" vertical="top" wrapText="1"/>
    </xf>
    <xf numFmtId="169" fontId="13" fillId="0" borderId="0" xfId="0" applyNumberFormat="1" applyFont="1" applyAlignment="1">
      <alignment horizontal="right" vertical="top" wrapText="1"/>
    </xf>
    <xf numFmtId="0" fontId="16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169" fontId="13" fillId="0" borderId="0" xfId="11" applyNumberFormat="1" applyFont="1" applyAlignment="1">
      <alignment horizontal="right" vertical="top" wrapText="1"/>
    </xf>
    <xf numFmtId="167" fontId="13" fillId="0" borderId="0" xfId="11" applyNumberFormat="1" applyFont="1" applyAlignment="1">
      <alignment horizontal="right" vertical="top" wrapText="1"/>
    </xf>
    <xf numFmtId="175" fontId="13" fillId="0" borderId="0" xfId="0" applyNumberFormat="1" applyFont="1" applyAlignment="1">
      <alignment horizontal="right" vertical="top" wrapText="1"/>
    </xf>
    <xf numFmtId="175" fontId="13" fillId="0" borderId="0" xfId="11" applyNumberFormat="1" applyFont="1" applyAlignment="1">
      <alignment horizontal="center" vertical="top"/>
    </xf>
    <xf numFmtId="175" fontId="16" fillId="0" borderId="0" xfId="0" applyNumberFormat="1" applyFont="1" applyAlignment="1">
      <alignment horizontal="right" vertical="top" wrapText="1"/>
    </xf>
    <xf numFmtId="169" fontId="16" fillId="0" borderId="0" xfId="0" applyNumberFormat="1" applyFont="1" applyAlignment="1">
      <alignment horizontal="right" vertical="top" wrapText="1"/>
    </xf>
    <xf numFmtId="0" fontId="13" fillId="0" borderId="0" xfId="0" quotePrefix="1" applyFont="1" applyAlignment="1">
      <alignment vertical="top"/>
    </xf>
    <xf numFmtId="0" fontId="13" fillId="0" borderId="0" xfId="0" quotePrefix="1" applyFont="1" applyAlignment="1">
      <alignment horizontal="center" vertical="top"/>
    </xf>
    <xf numFmtId="0" fontId="18" fillId="0" borderId="0" xfId="0" quotePrefix="1" applyFont="1" applyAlignment="1">
      <alignment horizontal="center" vertical="top"/>
    </xf>
    <xf numFmtId="0" fontId="16" fillId="0" borderId="0" xfId="11" applyNumberFormat="1" applyFont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NumberFormat="1" applyFont="1" applyAlignment="1">
      <alignment horizontal="center" vertical="top"/>
    </xf>
    <xf numFmtId="175" fontId="18" fillId="0" borderId="0" xfId="11" applyNumberFormat="1" applyFont="1" applyAlignment="1">
      <alignment horizontal="center" vertical="top"/>
    </xf>
    <xf numFmtId="175" fontId="18" fillId="0" borderId="0" xfId="11" applyNumberFormat="1" applyFont="1" applyAlignment="1">
      <alignment horizontal="right" vertical="top" wrapText="1"/>
    </xf>
    <xf numFmtId="169" fontId="18" fillId="0" borderId="0" xfId="0" applyNumberFormat="1" applyFont="1" applyAlignment="1">
      <alignment horizontal="right" vertical="top" wrapText="1"/>
    </xf>
    <xf numFmtId="167" fontId="18" fillId="0" borderId="0" xfId="11" applyNumberFormat="1" applyFont="1" applyAlignment="1">
      <alignment horizontal="right" vertical="top" wrapText="1"/>
    </xf>
    <xf numFmtId="0" fontId="24" fillId="0" borderId="0" xfId="0" applyFont="1" applyAlignment="1">
      <alignment vertical="top"/>
    </xf>
    <xf numFmtId="0" fontId="16" fillId="0" borderId="0" xfId="11" quotePrefix="1" applyNumberFormat="1" applyFont="1" applyAlignment="1">
      <alignment horizontal="center" vertical="top"/>
    </xf>
    <xf numFmtId="175" fontId="12" fillId="0" borderId="0" xfId="11" applyNumberFormat="1" applyFont="1" applyAlignment="1">
      <alignment horizontal="right" vertical="top" wrapText="1"/>
    </xf>
    <xf numFmtId="175" fontId="16" fillId="0" borderId="8" xfId="11" applyNumberFormat="1" applyFont="1" applyBorder="1" applyAlignment="1">
      <alignment horizontal="right" vertical="top" wrapText="1"/>
    </xf>
    <xf numFmtId="169" fontId="16" fillId="0" borderId="0" xfId="11" applyNumberFormat="1" applyFont="1" applyBorder="1" applyAlignment="1">
      <alignment horizontal="right" vertical="top" wrapText="1"/>
    </xf>
    <xf numFmtId="167" fontId="16" fillId="0" borderId="8" xfId="11" applyNumberFormat="1" applyFont="1" applyBorder="1" applyAlignment="1">
      <alignment horizontal="right" vertical="top" wrapText="1"/>
    </xf>
    <xf numFmtId="175" fontId="12" fillId="0" borderId="0" xfId="0" applyNumberFormat="1" applyFont="1" applyAlignment="1">
      <alignment vertical="top"/>
    </xf>
    <xf numFmtId="169" fontId="16" fillId="0" borderId="0" xfId="11" applyNumberFormat="1" applyFont="1" applyAlignment="1">
      <alignment vertical="top"/>
    </xf>
    <xf numFmtId="169" fontId="13" fillId="0" borderId="0" xfId="11" applyNumberFormat="1" applyFont="1" applyAlignment="1">
      <alignment vertical="top"/>
    </xf>
    <xf numFmtId="169" fontId="12" fillId="0" borderId="0" xfId="0" applyNumberFormat="1" applyFont="1" applyAlignment="1">
      <alignment vertical="top"/>
    </xf>
    <xf numFmtId="175" fontId="13" fillId="0" borderId="0" xfId="11" applyNumberFormat="1" applyFont="1" applyFill="1" applyAlignment="1">
      <alignment vertical="top"/>
    </xf>
    <xf numFmtId="169" fontId="13" fillId="0" borderId="0" xfId="11" applyNumberFormat="1" applyFont="1" applyAlignment="1">
      <alignment horizontal="center" vertical="top"/>
    </xf>
    <xf numFmtId="169" fontId="16" fillId="0" borderId="0" xfId="11" applyNumberFormat="1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Fill="1" applyAlignment="1">
      <alignment vertical="top"/>
    </xf>
    <xf numFmtId="175" fontId="24" fillId="0" borderId="0" xfId="11" applyNumberFormat="1" applyFont="1" applyFill="1" applyAlignment="1">
      <alignment vertical="top"/>
    </xf>
    <xf numFmtId="175" fontId="25" fillId="0" borderId="0" xfId="11" applyNumberFormat="1" applyFont="1" applyFill="1" applyAlignment="1">
      <alignment vertical="top"/>
    </xf>
    <xf numFmtId="175" fontId="12" fillId="0" borderId="0" xfId="0" applyNumberFormat="1" applyFont="1" applyFill="1" applyAlignment="1">
      <alignment vertical="top"/>
    </xf>
    <xf numFmtId="175" fontId="18" fillId="0" borderId="0" xfId="11" applyNumberFormat="1" applyFont="1" applyAlignment="1">
      <alignment vertical="top"/>
    </xf>
    <xf numFmtId="175" fontId="18" fillId="0" borderId="0" xfId="11" applyNumberFormat="1" applyFont="1" applyAlignment="1">
      <alignment horizontal="centerContinuous" vertical="top"/>
    </xf>
    <xf numFmtId="175" fontId="11" fillId="0" borderId="0" xfId="0" applyNumberFormat="1" applyFont="1" applyAlignment="1">
      <alignment vertical="top"/>
    </xf>
    <xf numFmtId="175" fontId="11" fillId="0" borderId="0" xfId="0" applyNumberFormat="1" applyFont="1" applyAlignment="1">
      <alignment horizontal="centerContinuous" vertical="top"/>
    </xf>
    <xf numFmtId="175" fontId="28" fillId="0" borderId="0" xfId="0" applyNumberFormat="1" applyFont="1" applyAlignment="1">
      <alignment horizontal="centerContinuous" vertical="top"/>
    </xf>
    <xf numFmtId="0" fontId="12" fillId="0" borderId="0" xfId="0" applyFont="1" applyAlignment="1">
      <alignment horizontal="centerContinuous" vertical="top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75" fontId="13" fillId="0" borderId="0" xfId="0" applyNumberFormat="1" applyFont="1" applyAlignment="1">
      <alignment vertical="top" wrapText="1"/>
    </xf>
    <xf numFmtId="175" fontId="13" fillId="0" borderId="0" xfId="0" applyNumberFormat="1" applyFont="1" applyFill="1" applyAlignment="1">
      <alignment vertical="top" wrapText="1"/>
    </xf>
    <xf numFmtId="0" fontId="16" fillId="0" borderId="0" xfId="0" applyFont="1" applyAlignment="1">
      <alignment horizontal="centerContinuous" vertical="top"/>
    </xf>
    <xf numFmtId="175" fontId="16" fillId="0" borderId="0" xfId="0" applyNumberFormat="1" applyFont="1" applyAlignment="1">
      <alignment vertical="top" wrapText="1"/>
    </xf>
    <xf numFmtId="167" fontId="13" fillId="0" borderId="0" xfId="12" applyNumberFormat="1" applyFont="1" applyAlignment="1">
      <alignment horizontal="right" vertical="top" wrapText="1"/>
    </xf>
    <xf numFmtId="167" fontId="13" fillId="0" borderId="0" xfId="11" applyNumberFormat="1" applyFont="1" applyFill="1" applyAlignment="1">
      <alignment horizontal="right" vertical="top" wrapText="1"/>
    </xf>
    <xf numFmtId="167" fontId="16" fillId="0" borderId="0" xfId="11" applyNumberFormat="1" applyFont="1" applyBorder="1" applyAlignment="1">
      <alignment horizontal="right" vertical="top" wrapText="1"/>
    </xf>
    <xf numFmtId="175" fontId="16" fillId="0" borderId="0" xfId="11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169" fontId="13" fillId="0" borderId="0" xfId="11" applyFont="1" applyBorder="1" applyAlignment="1">
      <alignment horizontal="left" vertical="top"/>
    </xf>
    <xf numFmtId="175" fontId="13" fillId="0" borderId="0" xfId="11" applyNumberFormat="1" applyFont="1" applyBorder="1" applyAlignment="1">
      <alignment horizontal="left" vertical="top"/>
    </xf>
    <xf numFmtId="49" fontId="16" fillId="0" borderId="0" xfId="0" applyNumberFormat="1" applyFont="1" applyBorder="1" applyAlignment="1">
      <alignment horizontal="center" vertical="top"/>
    </xf>
    <xf numFmtId="169" fontId="16" fillId="0" borderId="0" xfId="11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175" fontId="13" fillId="0" borderId="0" xfId="11" applyNumberFormat="1" applyFont="1" applyBorder="1" applyAlignment="1">
      <alignment horizontal="right" vertical="top" wrapText="1"/>
    </xf>
    <xf numFmtId="169" fontId="19" fillId="0" borderId="0" xfId="11" applyFont="1" applyBorder="1" applyAlignment="1">
      <alignment horizontal="right" vertical="top"/>
    </xf>
    <xf numFmtId="175" fontId="18" fillId="0" borderId="0" xfId="0" applyNumberFormat="1" applyFont="1" applyAlignment="1">
      <alignment horizontal="right" vertical="top" wrapText="1"/>
    </xf>
    <xf numFmtId="0" fontId="19" fillId="0" borderId="0" xfId="0" applyFont="1" applyBorder="1" applyAlignment="1">
      <alignment horizontal="center" vertical="top"/>
    </xf>
    <xf numFmtId="169" fontId="13" fillId="0" borderId="0" xfId="11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top" wrapText="1"/>
    </xf>
    <xf numFmtId="169" fontId="18" fillId="0" borderId="0" xfId="11" applyFont="1" applyBorder="1" applyAlignment="1">
      <alignment horizontal="right" vertical="top"/>
    </xf>
    <xf numFmtId="175" fontId="18" fillId="0" borderId="0" xfId="11" applyNumberFormat="1" applyFont="1" applyBorder="1" applyAlignment="1">
      <alignment horizontal="right" vertical="top" wrapText="1"/>
    </xf>
    <xf numFmtId="169" fontId="13" fillId="0" borderId="0" xfId="11" applyFont="1" applyAlignment="1">
      <alignment horizontal="right" vertical="top"/>
    </xf>
    <xf numFmtId="49" fontId="13" fillId="0" borderId="0" xfId="0" applyNumberFormat="1" applyFont="1" applyAlignment="1">
      <alignment horizontal="center" vertical="top"/>
    </xf>
    <xf numFmtId="16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169" fontId="13" fillId="0" borderId="0" xfId="11" applyFont="1" applyAlignment="1">
      <alignment vertical="top"/>
    </xf>
    <xf numFmtId="175" fontId="16" fillId="0" borderId="0" xfId="11" applyNumberFormat="1" applyFont="1" applyBorder="1" applyAlignment="1">
      <alignment horizontal="right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Continuous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175" fontId="15" fillId="0" borderId="0" xfId="0" applyNumberFormat="1" applyFont="1" applyAlignment="1">
      <alignment vertical="top"/>
    </xf>
    <xf numFmtId="175" fontId="15" fillId="0" borderId="0" xfId="0" applyNumberFormat="1" applyFont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169" fontId="12" fillId="0" borderId="0" xfId="0" applyNumberFormat="1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169" fontId="12" fillId="0" borderId="1" xfId="0" applyNumberFormat="1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175" fontId="13" fillId="0" borderId="0" xfId="0" applyNumberFormat="1" applyFont="1" applyFill="1" applyBorder="1" applyAlignment="1">
      <alignment horizontal="right" vertical="top" wrapText="1"/>
    </xf>
    <xf numFmtId="175" fontId="13" fillId="0" borderId="0" xfId="0" applyNumberFormat="1" applyFont="1" applyBorder="1" applyAlignment="1">
      <alignment horizontal="right" vertical="top" wrapText="1"/>
    </xf>
    <xf numFmtId="0" fontId="13" fillId="0" borderId="0" xfId="0" quotePrefix="1" applyFont="1" applyBorder="1" applyAlignment="1">
      <alignment horizontal="center" vertical="top"/>
    </xf>
    <xf numFmtId="167" fontId="13" fillId="0" borderId="0" xfId="12" applyFont="1" applyBorder="1" applyAlignment="1">
      <alignment vertical="top"/>
    </xf>
    <xf numFmtId="175" fontId="26" fillId="0" borderId="0" xfId="12" applyNumberFormat="1" applyFont="1" applyFill="1" applyBorder="1" applyAlignment="1">
      <alignment horizontal="right" vertical="top" wrapText="1"/>
    </xf>
    <xf numFmtId="175" fontId="26" fillId="0" borderId="0" xfId="12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67" fontId="16" fillId="0" borderId="0" xfId="12" applyFont="1" applyBorder="1" applyAlignment="1">
      <alignment vertical="top"/>
    </xf>
    <xf numFmtId="175" fontId="23" fillId="0" borderId="0" xfId="12" applyNumberFormat="1" applyFont="1" applyFill="1" applyBorder="1" applyAlignment="1">
      <alignment horizontal="right" vertical="top" wrapText="1"/>
    </xf>
    <xf numFmtId="175" fontId="23" fillId="0" borderId="0" xfId="12" applyNumberFormat="1" applyFont="1" applyBorder="1" applyAlignment="1">
      <alignment horizontal="right" vertical="top" wrapText="1"/>
    </xf>
    <xf numFmtId="167" fontId="16" fillId="0" borderId="0" xfId="12" quotePrefix="1" applyFont="1" applyBorder="1" applyAlignment="1">
      <alignment horizontal="center" vertical="top"/>
    </xf>
    <xf numFmtId="167" fontId="12" fillId="0" borderId="0" xfId="0" applyNumberFormat="1" applyFont="1" applyAlignment="1">
      <alignment vertical="top"/>
    </xf>
    <xf numFmtId="175" fontId="28" fillId="0" borderId="0" xfId="11" applyNumberFormat="1" applyFont="1" applyAlignment="1">
      <alignment vertical="top"/>
    </xf>
    <xf numFmtId="175" fontId="28" fillId="0" borderId="0" xfId="11" applyNumberFormat="1" applyFont="1" applyAlignment="1">
      <alignment horizontal="centerContinuous" vertical="top"/>
    </xf>
    <xf numFmtId="167" fontId="14" fillId="0" borderId="0" xfId="0" applyNumberFormat="1" applyFont="1" applyFill="1" applyAlignment="1">
      <alignment vertical="top"/>
    </xf>
    <xf numFmtId="175" fontId="12" fillId="0" borderId="0" xfId="11" applyNumberFormat="1" applyFont="1" applyAlignment="1">
      <alignment vertical="top"/>
    </xf>
    <xf numFmtId="175" fontId="16" fillId="0" borderId="0" xfId="0" applyNumberFormat="1" applyFont="1" applyAlignment="1">
      <alignment horizontal="centerContinuous" vertical="top" wrapText="1"/>
    </xf>
    <xf numFmtId="167" fontId="11" fillId="0" borderId="0" xfId="0" applyNumberFormat="1" applyFont="1" applyFill="1" applyBorder="1" applyAlignment="1">
      <alignment horizontal="right" vertical="top"/>
    </xf>
    <xf numFmtId="167" fontId="15" fillId="0" borderId="0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167" fontId="16" fillId="0" borderId="0" xfId="0" applyNumberFormat="1" applyFont="1" applyFill="1" applyBorder="1" applyAlignment="1">
      <alignment horizontal="right" vertical="top"/>
    </xf>
    <xf numFmtId="167" fontId="13" fillId="0" borderId="0" xfId="11" applyNumberFormat="1" applyFont="1" applyFill="1" applyAlignment="1">
      <alignment vertical="top"/>
    </xf>
    <xf numFmtId="0" fontId="17" fillId="0" borderId="0" xfId="0" applyFont="1" applyFill="1" applyAlignment="1">
      <alignment horizontal="centerContinuous" vertical="top"/>
    </xf>
    <xf numFmtId="167" fontId="17" fillId="0" borderId="0" xfId="11" applyNumberFormat="1" applyFont="1" applyFill="1" applyAlignment="1">
      <alignment horizontal="centerContinuous" vertical="top"/>
    </xf>
    <xf numFmtId="167" fontId="17" fillId="0" borderId="0" xfId="0" applyNumberFormat="1" applyFont="1" applyFill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9" fillId="0" borderId="0" xfId="0" applyFont="1" applyFill="1" applyAlignment="1">
      <alignment horizontal="centerContinuous" vertical="top"/>
    </xf>
    <xf numFmtId="167" fontId="19" fillId="0" borderId="0" xfId="11" applyNumberFormat="1" applyFont="1" applyFill="1" applyAlignment="1">
      <alignment horizontal="centerContinuous" vertical="top"/>
    </xf>
    <xf numFmtId="167" fontId="19" fillId="0" borderId="0" xfId="0" applyNumberFormat="1" applyFont="1" applyFill="1" applyAlignment="1">
      <alignment horizontal="centerContinuous" vertical="top"/>
    </xf>
    <xf numFmtId="167" fontId="16" fillId="0" borderId="0" xfId="11" applyNumberFormat="1" applyFont="1" applyFill="1" applyBorder="1" applyAlignment="1">
      <alignment vertical="top"/>
    </xf>
    <xf numFmtId="167" fontId="16" fillId="0" borderId="0" xfId="0" applyNumberFormat="1" applyFont="1" applyFill="1" applyBorder="1" applyAlignment="1">
      <alignment vertical="top"/>
    </xf>
    <xf numFmtId="167" fontId="16" fillId="0" borderId="0" xfId="11" quotePrefix="1" applyNumberFormat="1" applyFont="1" applyFill="1" applyBorder="1" applyAlignment="1">
      <alignment horizontal="right" vertical="top"/>
    </xf>
    <xf numFmtId="167" fontId="16" fillId="0" borderId="1" xfId="11" applyNumberFormat="1" applyFont="1" applyFill="1" applyBorder="1" applyAlignment="1">
      <alignment horizontal="right" vertical="top"/>
    </xf>
    <xf numFmtId="167" fontId="16" fillId="0" borderId="0" xfId="11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/>
    </xf>
    <xf numFmtId="167" fontId="13" fillId="0" borderId="0" xfId="15" applyNumberFormat="1" applyFont="1" applyFill="1" applyBorder="1" applyAlignment="1">
      <alignment horizontal="right" vertical="top" wrapText="1"/>
    </xf>
    <xf numFmtId="167" fontId="16" fillId="0" borderId="8" xfId="11" applyNumberFormat="1" applyFont="1" applyFill="1" applyBorder="1" applyAlignment="1">
      <alignment horizontal="right" vertical="top" wrapText="1"/>
    </xf>
    <xf numFmtId="167" fontId="19" fillId="0" borderId="0" xfId="0" applyNumberFormat="1" applyFont="1" applyFill="1" applyBorder="1" applyAlignment="1">
      <alignment horizontal="right" vertical="top" wrapText="1"/>
    </xf>
    <xf numFmtId="167" fontId="18" fillId="0" borderId="0" xfId="11" applyNumberFormat="1" applyFont="1" applyFill="1" applyBorder="1" applyAlignment="1">
      <alignment horizontal="right" vertical="top" wrapText="1"/>
    </xf>
    <xf numFmtId="0" fontId="16" fillId="0" borderId="0" xfId="0" quotePrefix="1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167" fontId="18" fillId="0" borderId="0" xfId="11" applyNumberFormat="1" applyFont="1" applyFill="1" applyBorder="1" applyAlignment="1">
      <alignment horizontal="right" vertical="top"/>
    </xf>
    <xf numFmtId="167" fontId="18" fillId="0" borderId="0" xfId="0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11" applyNumberFormat="1" applyFont="1" applyFill="1" applyBorder="1" applyAlignment="1">
      <alignment horizontal="right" vertical="top"/>
    </xf>
    <xf numFmtId="167" fontId="16" fillId="0" borderId="8" xfId="11" applyNumberFormat="1" applyFont="1" applyFill="1" applyBorder="1" applyAlignment="1">
      <alignment vertical="top"/>
    </xf>
    <xf numFmtId="175" fontId="16" fillId="0" borderId="1" xfId="0" quotePrefix="1" applyNumberFormat="1" applyFont="1" applyFill="1" applyBorder="1" applyAlignment="1">
      <alignment horizontal="center" vertical="top"/>
    </xf>
    <xf numFmtId="167" fontId="16" fillId="0" borderId="1" xfId="11" applyNumberFormat="1" applyFont="1" applyFill="1" applyBorder="1" applyAlignment="1">
      <alignment horizontal="center" vertical="top"/>
    </xf>
    <xf numFmtId="167" fontId="16" fillId="0" borderId="1" xfId="11" quotePrefix="1" applyNumberFormat="1" applyFont="1" applyFill="1" applyBorder="1" applyAlignment="1">
      <alignment horizontal="right" vertical="top"/>
    </xf>
    <xf numFmtId="167" fontId="13" fillId="0" borderId="0" xfId="11" quotePrefix="1" applyNumberFormat="1" applyFont="1" applyFill="1" applyBorder="1" applyAlignment="1">
      <alignment horizontal="right" vertical="top"/>
    </xf>
    <xf numFmtId="175" fontId="16" fillId="0" borderId="0" xfId="11" applyNumberFormat="1" applyFont="1" applyFill="1" applyBorder="1" applyAlignment="1">
      <alignment vertical="top"/>
    </xf>
    <xf numFmtId="0" fontId="16" fillId="0" borderId="0" xfId="0" applyFont="1" applyFill="1" applyAlignment="1">
      <alignment horizontal="left" vertical="top" wrapText="1"/>
    </xf>
    <xf numFmtId="167" fontId="16" fillId="0" borderId="1" xfId="11" applyNumberFormat="1" applyFont="1" applyFill="1" applyBorder="1" applyAlignment="1">
      <alignment horizontal="center" vertical="top" wrapText="1"/>
    </xf>
    <xf numFmtId="167" fontId="16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167" fontId="16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167" fontId="11" fillId="0" borderId="0" xfId="11" quotePrefix="1" applyNumberFormat="1" applyFont="1" applyFill="1" applyBorder="1" applyAlignment="1">
      <alignment horizontal="right" vertical="top"/>
    </xf>
    <xf numFmtId="167" fontId="14" fillId="0" borderId="0" xfId="0" applyNumberFormat="1" applyFont="1" applyFill="1" applyBorder="1" applyAlignment="1">
      <alignment vertical="top"/>
    </xf>
    <xf numFmtId="167" fontId="11" fillId="0" borderId="0" xfId="0" quotePrefix="1" applyNumberFormat="1" applyFont="1" applyFill="1" applyBorder="1" applyAlignment="1">
      <alignment horizontal="right" vertical="top"/>
    </xf>
    <xf numFmtId="0" fontId="22" fillId="0" borderId="0" xfId="40" applyFont="1" applyFill="1" applyAlignment="1">
      <alignment vertical="top"/>
    </xf>
    <xf numFmtId="0" fontId="23" fillId="0" borderId="0" xfId="40" applyFont="1" applyFill="1" applyAlignment="1">
      <alignment vertical="top" wrapText="1"/>
    </xf>
    <xf numFmtId="0" fontId="28" fillId="0" borderId="0" xfId="40" applyFont="1" applyFill="1" applyAlignment="1">
      <alignment horizontal="centerContinuous" vertical="top"/>
    </xf>
    <xf numFmtId="167" fontId="28" fillId="0" borderId="0" xfId="11" applyNumberFormat="1" applyFont="1" applyFill="1" applyAlignment="1">
      <alignment horizontal="centerContinuous" vertical="top"/>
    </xf>
    <xf numFmtId="167" fontId="28" fillId="0" borderId="0" xfId="40" applyNumberFormat="1" applyFont="1" applyFill="1" applyAlignment="1">
      <alignment horizontal="centerContinuous" vertical="top"/>
    </xf>
    <xf numFmtId="0" fontId="13" fillId="0" borderId="0" xfId="0" applyFont="1" applyFill="1" applyAlignment="1">
      <alignment horizontal="justify" vertical="top"/>
    </xf>
    <xf numFmtId="175" fontId="16" fillId="0" borderId="0" xfId="11" applyNumberFormat="1" applyFont="1" applyFill="1" applyBorder="1" applyAlignment="1">
      <alignment horizontal="right" vertical="top" wrapText="1"/>
    </xf>
    <xf numFmtId="175" fontId="13" fillId="0" borderId="0" xfId="11" applyNumberFormat="1" applyFont="1" applyFill="1" applyBorder="1" applyAlignment="1">
      <alignment horizontal="right" vertical="top" wrapText="1"/>
    </xf>
    <xf numFmtId="167" fontId="13" fillId="0" borderId="0" xfId="11" quotePrefix="1" applyNumberFormat="1" applyFont="1" applyFill="1" applyBorder="1" applyAlignment="1">
      <alignment horizontal="right" vertical="top" wrapText="1"/>
    </xf>
    <xf numFmtId="175" fontId="13" fillId="0" borderId="0" xfId="0" applyNumberFormat="1" applyFont="1" applyFill="1" applyAlignment="1">
      <alignment horizontal="right" vertical="top" wrapText="1"/>
    </xf>
    <xf numFmtId="167" fontId="19" fillId="0" borderId="0" xfId="11" applyNumberFormat="1" applyFont="1" applyFill="1" applyBorder="1" applyAlignment="1">
      <alignment horizontal="right" vertical="top" wrapText="1"/>
    </xf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top" wrapText="1"/>
    </xf>
    <xf numFmtId="0" fontId="14" fillId="0" borderId="0" xfId="39" applyFont="1" applyFill="1" applyBorder="1"/>
    <xf numFmtId="0" fontId="13" fillId="0" borderId="0" xfId="39" applyFont="1" applyFill="1"/>
    <xf numFmtId="175" fontId="13" fillId="0" borderId="0" xfId="39" applyNumberFormat="1" applyFont="1" applyFill="1"/>
    <xf numFmtId="175" fontId="18" fillId="0" borderId="0" xfId="39" applyNumberFormat="1" applyFont="1" applyFill="1" applyBorder="1"/>
    <xf numFmtId="175" fontId="13" fillId="0" borderId="0" xfId="39" applyNumberFormat="1" applyFont="1" applyFill="1" applyBorder="1"/>
    <xf numFmtId="175" fontId="12" fillId="0" borderId="0" xfId="39" applyNumberFormat="1" applyFont="1" applyFill="1"/>
    <xf numFmtId="175" fontId="17" fillId="0" borderId="0" xfId="39" applyNumberFormat="1" applyFont="1" applyFill="1"/>
    <xf numFmtId="0" fontId="13" fillId="0" borderId="0" xfId="0" quotePrefix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6" fillId="0" borderId="0" xfId="0" quotePrefix="1" applyFont="1" applyBorder="1" applyAlignment="1">
      <alignment vertical="top"/>
    </xf>
    <xf numFmtId="175" fontId="18" fillId="0" borderId="0" xfId="0" applyNumberFormat="1" applyFont="1" applyBorder="1" applyAlignment="1">
      <alignment horizontal="right" vertical="top"/>
    </xf>
    <xf numFmtId="175" fontId="16" fillId="0" borderId="0" xfId="0" applyNumberFormat="1" applyFont="1" applyBorder="1" applyAlignment="1">
      <alignment vertical="top"/>
    </xf>
    <xf numFmtId="175" fontId="16" fillId="0" borderId="0" xfId="0" applyNumberFormat="1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0" xfId="80" applyFont="1"/>
    <xf numFmtId="0" fontId="12" fillId="0" borderId="0" xfId="80" applyFont="1" applyAlignment="1">
      <alignment horizontal="center"/>
    </xf>
    <xf numFmtId="0" fontId="12" fillId="0" borderId="0" xfId="80" applyFont="1" applyAlignment="1"/>
    <xf numFmtId="3" fontId="12" fillId="0" borderId="0" xfId="80" applyNumberFormat="1" applyFont="1"/>
    <xf numFmtId="187" fontId="12" fillId="0" borderId="0" xfId="80" applyNumberFormat="1" applyFont="1"/>
    <xf numFmtId="0" fontId="13" fillId="0" borderId="0" xfId="80" applyFont="1"/>
    <xf numFmtId="3" fontId="13" fillId="0" borderId="0" xfId="80" applyNumberFormat="1" applyFont="1"/>
    <xf numFmtId="187" fontId="13" fillId="0" borderId="0" xfId="80" applyNumberFormat="1" applyFont="1"/>
    <xf numFmtId="0" fontId="13" fillId="0" borderId="12" xfId="80" applyFont="1" applyBorder="1" applyAlignment="1">
      <alignment horizontal="center"/>
    </xf>
    <xf numFmtId="0" fontId="13" fillId="0" borderId="12" xfId="80" applyFont="1" applyBorder="1"/>
    <xf numFmtId="3" fontId="13" fillId="0" borderId="12" xfId="80" applyNumberFormat="1" applyFont="1" applyBorder="1"/>
    <xf numFmtId="0" fontId="13" fillId="0" borderId="13" xfId="80" applyFont="1" applyBorder="1" applyAlignment="1">
      <alignment horizontal="center"/>
    </xf>
    <xf numFmtId="0" fontId="13" fillId="0" borderId="13" xfId="80" applyFont="1" applyBorder="1"/>
    <xf numFmtId="3" fontId="13" fillId="0" borderId="13" xfId="80" applyNumberFormat="1" applyFont="1" applyBorder="1"/>
    <xf numFmtId="0" fontId="13" fillId="0" borderId="14" xfId="80" applyFont="1" applyBorder="1" applyAlignment="1">
      <alignment horizontal="center"/>
    </xf>
    <xf numFmtId="0" fontId="13" fillId="0" borderId="14" xfId="80" applyFont="1" applyBorder="1"/>
    <xf numFmtId="3" fontId="13" fillId="0" borderId="14" xfId="80" applyNumberFormat="1" applyFont="1" applyBorder="1"/>
    <xf numFmtId="3" fontId="16" fillId="0" borderId="10" xfId="80" applyNumberFormat="1" applyFont="1" applyBorder="1"/>
    <xf numFmtId="0" fontId="13" fillId="0" borderId="0" xfId="80" applyFont="1" applyAlignment="1">
      <alignment horizontal="center"/>
    </xf>
    <xf numFmtId="0" fontId="13" fillId="0" borderId="12" xfId="80" applyFont="1" applyBorder="1" applyAlignment="1">
      <alignment horizontal="center" vertical="top"/>
    </xf>
    <xf numFmtId="0" fontId="13" fillId="0" borderId="12" xfId="80" applyFont="1" applyBorder="1" applyAlignment="1">
      <alignment vertical="top"/>
    </xf>
    <xf numFmtId="175" fontId="13" fillId="0" borderId="12" xfId="80" applyNumberFormat="1" applyFont="1" applyBorder="1" applyAlignment="1">
      <alignment horizontal="right" vertical="top" wrapText="1"/>
    </xf>
    <xf numFmtId="0" fontId="13" fillId="0" borderId="0" xfId="80" applyFont="1" applyAlignment="1">
      <alignment vertical="top"/>
    </xf>
    <xf numFmtId="3" fontId="13" fillId="0" borderId="0" xfId="80" applyNumberFormat="1" applyFont="1" applyAlignment="1">
      <alignment vertical="top"/>
    </xf>
    <xf numFmtId="0" fontId="13" fillId="0" borderId="13" xfId="80" applyFont="1" applyBorder="1" applyAlignment="1">
      <alignment horizontal="center" vertical="top"/>
    </xf>
    <xf numFmtId="0" fontId="13" fillId="0" borderId="13" xfId="80" applyFont="1" applyBorder="1" applyAlignment="1">
      <alignment vertical="top"/>
    </xf>
    <xf numFmtId="175" fontId="13" fillId="0" borderId="13" xfId="80" applyNumberFormat="1" applyFont="1" applyBorder="1" applyAlignment="1">
      <alignment horizontal="right" vertical="top" wrapText="1"/>
    </xf>
    <xf numFmtId="0" fontId="13" fillId="0" borderId="14" xfId="80" applyFont="1" applyBorder="1" applyAlignment="1">
      <alignment horizontal="center" vertical="top"/>
    </xf>
    <xf numFmtId="0" fontId="13" fillId="0" borderId="14" xfId="80" applyFont="1" applyBorder="1" applyAlignment="1">
      <alignment vertical="top"/>
    </xf>
    <xf numFmtId="175" fontId="13" fillId="0" borderId="14" xfId="80" applyNumberFormat="1" applyFont="1" applyBorder="1" applyAlignment="1">
      <alignment horizontal="right" vertical="top" wrapText="1"/>
    </xf>
    <xf numFmtId="175" fontId="16" fillId="0" borderId="10" xfId="80" applyNumberFormat="1" applyFont="1" applyBorder="1" applyAlignment="1">
      <alignment horizontal="right" vertical="top" wrapText="1"/>
    </xf>
    <xf numFmtId="0" fontId="18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175" fontId="12" fillId="0" borderId="9" xfId="0" applyNumberFormat="1" applyFont="1" applyBorder="1" applyAlignment="1">
      <alignment vertical="top"/>
    </xf>
    <xf numFmtId="175" fontId="13" fillId="0" borderId="9" xfId="11" applyNumberFormat="1" applyFont="1" applyBorder="1" applyAlignment="1">
      <alignment vertical="top"/>
    </xf>
    <xf numFmtId="0" fontId="12" fillId="0" borderId="9" xfId="0" applyFont="1" applyBorder="1" applyAlignment="1">
      <alignment vertical="top"/>
    </xf>
    <xf numFmtId="175" fontId="18" fillId="0" borderId="0" xfId="11" applyNumberFormat="1" applyFont="1" applyAlignment="1">
      <alignment horizontal="right" vertical="top"/>
    </xf>
    <xf numFmtId="175" fontId="13" fillId="0" borderId="9" xfId="0" applyNumberFormat="1" applyFont="1" applyBorder="1" applyAlignment="1">
      <alignment vertical="top"/>
    </xf>
    <xf numFmtId="0" fontId="13" fillId="0" borderId="0" xfId="0" quotePrefix="1" applyFont="1" applyFill="1" applyBorder="1" applyAlignment="1">
      <alignment horizontal="center" vertical="top"/>
    </xf>
    <xf numFmtId="175" fontId="18" fillId="0" borderId="0" xfId="11" applyNumberFormat="1" applyFont="1" applyFill="1" applyBorder="1" applyAlignment="1">
      <alignment horizontal="right" vertical="top" wrapText="1"/>
    </xf>
    <xf numFmtId="0" fontId="23" fillId="0" borderId="8" xfId="0" applyFont="1" applyBorder="1" applyAlignment="1">
      <alignment horizontal="left" vertical="top"/>
    </xf>
    <xf numFmtId="0" fontId="23" fillId="0" borderId="0" xfId="0" applyFont="1" applyAlignment="1">
      <alignment vertical="top"/>
    </xf>
    <xf numFmtId="0" fontId="59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vertical="top"/>
    </xf>
    <xf numFmtId="167" fontId="59" fillId="0" borderId="0" xfId="0" applyNumberFormat="1" applyFont="1" applyFill="1" applyBorder="1" applyAlignment="1">
      <alignment horizontal="right" vertical="top"/>
    </xf>
    <xf numFmtId="167" fontId="59" fillId="0" borderId="0" xfId="0" applyNumberFormat="1" applyFont="1" applyFill="1" applyBorder="1" applyAlignment="1">
      <alignment vertical="top"/>
    </xf>
    <xf numFmtId="0" fontId="115" fillId="0" borderId="0" xfId="0" applyFont="1" applyFill="1" applyBorder="1" applyAlignment="1">
      <alignment vertical="top"/>
    </xf>
    <xf numFmtId="0" fontId="116" fillId="0" borderId="0" xfId="0" applyFont="1" applyAlignment="1">
      <alignment vertical="top"/>
    </xf>
    <xf numFmtId="0" fontId="117" fillId="0" borderId="0" xfId="0" applyFont="1" applyFill="1" applyBorder="1" applyAlignment="1">
      <alignment vertical="top"/>
    </xf>
    <xf numFmtId="0" fontId="59" fillId="0" borderId="0" xfId="0" applyFont="1" applyFill="1" applyAlignment="1">
      <alignment vertical="top"/>
    </xf>
    <xf numFmtId="0" fontId="60" fillId="0" borderId="0" xfId="0" applyFont="1" applyFill="1" applyBorder="1" applyAlignment="1">
      <alignment vertical="top"/>
    </xf>
    <xf numFmtId="0" fontId="117" fillId="0" borderId="0" xfId="0" applyFont="1" applyFill="1" applyBorder="1" applyAlignment="1">
      <alignment horizontal="center" vertical="top"/>
    </xf>
    <xf numFmtId="167" fontId="117" fillId="0" borderId="0" xfId="0" applyNumberFormat="1" applyFont="1" applyFill="1" applyBorder="1" applyAlignment="1">
      <alignment horizontal="right" vertical="top" wrapText="1"/>
    </xf>
    <xf numFmtId="0" fontId="13" fillId="0" borderId="0" xfId="39" quotePrefix="1" applyFont="1" applyFill="1" applyBorder="1"/>
    <xf numFmtId="175" fontId="16" fillId="0" borderId="0" xfId="13" applyNumberFormat="1" applyFont="1" applyFill="1" applyBorder="1"/>
    <xf numFmtId="0" fontId="12" fillId="0" borderId="0" xfId="545" applyFont="1" applyAlignment="1">
      <alignment horizontal="center"/>
    </xf>
    <xf numFmtId="0" fontId="12" fillId="0" borderId="0" xfId="545" applyFont="1"/>
    <xf numFmtId="0" fontId="12" fillId="0" borderId="12" xfId="545" applyFont="1" applyBorder="1" applyAlignment="1">
      <alignment horizontal="center"/>
    </xf>
    <xf numFmtId="0" fontId="12" fillId="0" borderId="12" xfId="545" applyFont="1" applyBorder="1"/>
    <xf numFmtId="3" fontId="12" fillId="0" borderId="12" xfId="545" applyNumberFormat="1" applyFont="1" applyBorder="1"/>
    <xf numFmtId="0" fontId="12" fillId="0" borderId="13" xfId="545" applyFont="1" applyBorder="1" applyAlignment="1">
      <alignment horizontal="center"/>
    </xf>
    <xf numFmtId="0" fontId="12" fillId="0" borderId="13" xfId="545" applyFont="1" applyBorder="1"/>
    <xf numFmtId="3" fontId="12" fillId="0" borderId="13" xfId="545" applyNumberFormat="1" applyFont="1" applyBorder="1"/>
    <xf numFmtId="3" fontId="17" fillId="0" borderId="10" xfId="545" applyNumberFormat="1" applyFont="1" applyBorder="1"/>
    <xf numFmtId="3" fontId="12" fillId="0" borderId="0" xfId="545" applyNumberFormat="1" applyFont="1"/>
    <xf numFmtId="167" fontId="115" fillId="0" borderId="0" xfId="0" applyNumberFormat="1" applyFont="1" applyFill="1" applyBorder="1" applyAlignment="1">
      <alignment horizontal="right" vertical="top" wrapText="1"/>
    </xf>
    <xf numFmtId="167" fontId="115" fillId="0" borderId="0" xfId="11" applyNumberFormat="1" applyFont="1" applyFill="1" applyBorder="1" applyAlignment="1">
      <alignment horizontal="right" vertical="top" wrapText="1"/>
    </xf>
    <xf numFmtId="0" fontId="115" fillId="0" borderId="0" xfId="0" applyFont="1" applyFill="1" applyBorder="1" applyAlignment="1">
      <alignment horizontal="center" vertical="top"/>
    </xf>
    <xf numFmtId="167" fontId="115" fillId="0" borderId="0" xfId="15" applyNumberFormat="1" applyFont="1" applyFill="1" applyBorder="1" applyAlignment="1">
      <alignment horizontal="right" vertical="top" wrapText="1"/>
    </xf>
    <xf numFmtId="167" fontId="16" fillId="0" borderId="0" xfId="11" quotePrefix="1" applyNumberFormat="1" applyFont="1" applyFill="1" applyBorder="1" applyAlignment="1">
      <alignment horizontal="right" vertical="top" wrapText="1"/>
    </xf>
    <xf numFmtId="167" fontId="16" fillId="0" borderId="0" xfId="0" applyNumberFormat="1" applyFont="1" applyFill="1" applyBorder="1" applyAlignment="1">
      <alignment vertical="top" wrapText="1"/>
    </xf>
    <xf numFmtId="167" fontId="16" fillId="0" borderId="1" xfId="11" applyNumberFormat="1" applyFont="1" applyFill="1" applyBorder="1" applyAlignment="1">
      <alignment horizontal="right" vertical="top" wrapText="1"/>
    </xf>
    <xf numFmtId="167" fontId="13" fillId="0" borderId="0" xfId="11" applyNumberFormat="1" applyFont="1" applyFill="1" applyBorder="1" applyAlignment="1">
      <alignment vertical="top" wrapText="1"/>
    </xf>
    <xf numFmtId="167" fontId="13" fillId="0" borderId="0" xfId="0" applyNumberFormat="1" applyFont="1" applyFill="1" applyBorder="1" applyAlignment="1">
      <alignment vertical="top" wrapText="1"/>
    </xf>
    <xf numFmtId="167" fontId="16" fillId="0" borderId="8" xfId="11" applyNumberFormat="1" applyFont="1" applyFill="1" applyBorder="1" applyAlignment="1">
      <alignment vertical="top" wrapText="1"/>
    </xf>
    <xf numFmtId="167" fontId="16" fillId="0" borderId="0" xfId="11" applyNumberFormat="1" applyFont="1" applyFill="1" applyBorder="1" applyAlignment="1">
      <alignment vertical="top" wrapText="1"/>
    </xf>
    <xf numFmtId="175" fontId="13" fillId="0" borderId="0" xfId="11" applyNumberFormat="1" applyFont="1" applyFill="1" applyBorder="1" applyAlignment="1">
      <alignment vertical="top" wrapText="1"/>
    </xf>
    <xf numFmtId="167" fontId="59" fillId="0" borderId="0" xfId="11" applyNumberFormat="1" applyFont="1" applyFill="1" applyBorder="1" applyAlignment="1">
      <alignment horizontal="right" vertical="top" wrapText="1"/>
    </xf>
    <xf numFmtId="167" fontId="59" fillId="0" borderId="0" xfId="0" applyNumberFormat="1" applyFont="1" applyFill="1" applyBorder="1" applyAlignment="1">
      <alignment horizontal="right" vertical="top" wrapText="1"/>
    </xf>
    <xf numFmtId="175" fontId="16" fillId="0" borderId="0" xfId="11" applyNumberFormat="1" applyFont="1" applyFill="1" applyBorder="1" applyAlignment="1">
      <alignment vertical="top" wrapText="1"/>
    </xf>
    <xf numFmtId="167" fontId="16" fillId="0" borderId="0" xfId="0" applyNumberFormat="1" applyFont="1" applyFill="1" applyAlignment="1">
      <alignment vertical="top" wrapText="1"/>
    </xf>
    <xf numFmtId="167" fontId="16" fillId="0" borderId="1" xfId="11" quotePrefix="1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7" fontId="16" fillId="0" borderId="8" xfId="11" applyNumberFormat="1" applyFont="1" applyFill="1" applyBorder="1" applyAlignment="1">
      <alignment horizontal="right" vertical="center" wrapText="1"/>
    </xf>
    <xf numFmtId="167" fontId="16" fillId="0" borderId="0" xfId="11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23" fillId="0" borderId="9" xfId="0" applyFont="1" applyBorder="1" applyAlignment="1">
      <alignment horizontal="left" vertical="top"/>
    </xf>
    <xf numFmtId="175" fontId="16" fillId="0" borderId="9" xfId="11" applyNumberFormat="1" applyFont="1" applyBorder="1" applyAlignment="1">
      <alignment horizontal="right" vertical="top" wrapText="1"/>
    </xf>
    <xf numFmtId="0" fontId="115" fillId="0" borderId="0" xfId="0" applyFont="1" applyFill="1" applyAlignment="1">
      <alignment vertical="top"/>
    </xf>
    <xf numFmtId="167" fontId="16" fillId="0" borderId="0" xfId="11" applyNumberFormat="1" applyFont="1" applyFill="1" applyAlignment="1">
      <alignment horizontal="right" vertical="top" wrapText="1"/>
    </xf>
    <xf numFmtId="0" fontId="122" fillId="0" borderId="0" xfId="39" applyFont="1" applyBorder="1"/>
    <xf numFmtId="0" fontId="115" fillId="0" borderId="0" xfId="39" quotePrefix="1" applyFont="1" applyFill="1" applyBorder="1"/>
    <xf numFmtId="0" fontId="120" fillId="0" borderId="0" xfId="39" quotePrefix="1" applyFont="1" applyFill="1"/>
    <xf numFmtId="0" fontId="26" fillId="0" borderId="0" xfId="0" applyFont="1" applyBorder="1" applyAlignment="1">
      <alignment vertical="top" wrapText="1"/>
    </xf>
    <xf numFmtId="3" fontId="12" fillId="0" borderId="0" xfId="39" applyNumberFormat="1" applyFont="1" applyFill="1"/>
    <xf numFmtId="3" fontId="12" fillId="0" borderId="0" xfId="39" applyNumberFormat="1" applyFont="1"/>
    <xf numFmtId="0" fontId="13" fillId="0" borderId="0" xfId="0" quotePrefix="1" applyFont="1" applyFill="1"/>
    <xf numFmtId="175" fontId="13" fillId="0" borderId="0" xfId="11" applyNumberFormat="1" applyFont="1" applyFill="1"/>
    <xf numFmtId="0" fontId="123" fillId="0" borderId="0" xfId="0" quotePrefix="1" applyFont="1" applyAlignment="1">
      <alignment horizontal="left" vertical="center"/>
    </xf>
    <xf numFmtId="0" fontId="123" fillId="0" borderId="0" xfId="0" applyFont="1" applyAlignment="1">
      <alignment horizontal="left" vertical="center" wrapText="1"/>
    </xf>
    <xf numFmtId="0" fontId="124" fillId="0" borderId="0" xfId="0" quotePrefix="1" applyFont="1" applyAlignment="1">
      <alignment horizontal="left" vertical="center"/>
    </xf>
    <xf numFmtId="0" fontId="18" fillId="0" borderId="0" xfId="0" quotePrefix="1" applyFont="1" applyFill="1" applyAlignment="1">
      <alignment vertical="top"/>
    </xf>
    <xf numFmtId="3" fontId="116" fillId="0" borderId="0" xfId="0" applyNumberFormat="1" applyFont="1" applyAlignment="1">
      <alignment vertical="top"/>
    </xf>
    <xf numFmtId="175" fontId="16" fillId="0" borderId="0" xfId="11" applyNumberFormat="1" applyFont="1" applyFill="1" applyBorder="1" applyAlignment="1">
      <alignment horizontal="right"/>
    </xf>
    <xf numFmtId="175" fontId="16" fillId="0" borderId="1" xfId="11" applyNumberFormat="1" applyFont="1" applyFill="1" applyBorder="1" applyAlignment="1">
      <alignment horizontal="right"/>
    </xf>
    <xf numFmtId="175" fontId="13" fillId="0" borderId="0" xfId="11" applyNumberFormat="1" applyFont="1" applyAlignment="1"/>
    <xf numFmtId="175" fontId="16" fillId="0" borderId="8" xfId="11" applyNumberFormat="1" applyFont="1" applyFill="1" applyBorder="1" applyAlignment="1"/>
    <xf numFmtId="175" fontId="13" fillId="0" borderId="0" xfId="11" applyNumberFormat="1" applyFont="1" applyFill="1" applyAlignment="1"/>
    <xf numFmtId="0" fontId="120" fillId="0" borderId="0" xfId="39" quotePrefix="1" applyFont="1"/>
    <xf numFmtId="3" fontId="118" fillId="0" borderId="0" xfId="39" applyNumberFormat="1" applyFont="1"/>
    <xf numFmtId="3" fontId="118" fillId="0" borderId="0" xfId="39" applyNumberFormat="1" applyFont="1" applyFill="1"/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175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175" fontId="16" fillId="0" borderId="8" xfId="11" applyNumberFormat="1" applyFont="1" applyFill="1" applyBorder="1" applyAlignment="1">
      <alignment horizontal="right" vertical="center" wrapText="1"/>
    </xf>
    <xf numFmtId="175" fontId="16" fillId="0" borderId="0" xfId="11" applyNumberFormat="1" applyFont="1" applyFill="1" applyBorder="1" applyAlignment="1">
      <alignment horizontal="right" vertical="center" wrapText="1"/>
    </xf>
    <xf numFmtId="175" fontId="13" fillId="0" borderId="0" xfId="0" applyNumberFormat="1" applyFont="1" applyBorder="1" applyAlignment="1">
      <alignment vertical="top" wrapText="1"/>
    </xf>
    <xf numFmtId="169" fontId="15" fillId="0" borderId="0" xfId="0" applyNumberFormat="1" applyFont="1" applyBorder="1" applyAlignment="1">
      <alignment horizontal="right" vertical="top"/>
    </xf>
    <xf numFmtId="175" fontId="16" fillId="0" borderId="0" xfId="12" applyNumberFormat="1" applyFont="1" applyBorder="1" applyAlignment="1">
      <alignment horizontal="right" vertical="top" wrapText="1"/>
    </xf>
    <xf numFmtId="175" fontId="16" fillId="0" borderId="0" xfId="0" applyNumberFormat="1" applyFont="1" applyAlignment="1">
      <alignment vertical="top"/>
    </xf>
    <xf numFmtId="41" fontId="13" fillId="0" borderId="0" xfId="552" applyNumberFormat="1" applyFont="1" applyFill="1" applyBorder="1" applyAlignment="1">
      <alignment horizontal="right" vertical="top" wrapText="1"/>
    </xf>
    <xf numFmtId="41" fontId="13" fillId="0" borderId="0" xfId="552" applyNumberFormat="1" applyFont="1" applyFill="1" applyBorder="1" applyAlignment="1">
      <alignment horizontal="right" vertical="top" wrapText="1"/>
    </xf>
    <xf numFmtId="0" fontId="118" fillId="0" borderId="0" xfId="0" applyFont="1" applyFill="1" applyAlignment="1">
      <alignment horizontal="justify" vertical="top" wrapText="1"/>
    </xf>
    <xf numFmtId="0" fontId="127" fillId="0" borderId="0" xfId="0" applyFont="1" applyAlignment="1">
      <alignment vertical="top"/>
    </xf>
    <xf numFmtId="0" fontId="126" fillId="0" borderId="0" xfId="0" applyFont="1" applyAlignment="1">
      <alignment vertical="top"/>
    </xf>
    <xf numFmtId="49" fontId="126" fillId="0" borderId="0" xfId="0" applyNumberFormat="1" applyFont="1" applyAlignment="1">
      <alignment horizontal="center" vertical="top"/>
    </xf>
    <xf numFmtId="169" fontId="127" fillId="0" borderId="0" xfId="11" applyFont="1" applyAlignment="1">
      <alignment vertical="top"/>
    </xf>
    <xf numFmtId="175" fontId="127" fillId="0" borderId="0" xfId="11" applyNumberFormat="1" applyFont="1" applyFill="1" applyBorder="1" applyAlignment="1">
      <alignment vertical="top"/>
    </xf>
    <xf numFmtId="175" fontId="128" fillId="0" borderId="0" xfId="11" applyNumberFormat="1" applyFont="1" applyBorder="1" applyAlignment="1">
      <alignment horizontal="right" vertical="top"/>
    </xf>
    <xf numFmtId="0" fontId="127" fillId="0" borderId="0" xfId="0" quotePrefix="1" applyFont="1" applyAlignment="1">
      <alignment vertical="top"/>
    </xf>
    <xf numFmtId="49" fontId="127" fillId="0" borderId="0" xfId="0" applyNumberFormat="1" applyFont="1" applyAlignment="1">
      <alignment horizontal="center" vertical="top"/>
    </xf>
    <xf numFmtId="175" fontId="126" fillId="0" borderId="0" xfId="11" applyNumberFormat="1" applyFont="1" applyBorder="1" applyAlignment="1">
      <alignment horizontal="right" vertical="top"/>
    </xf>
    <xf numFmtId="0" fontId="127" fillId="0" borderId="0" xfId="0" applyFont="1" applyFill="1" applyBorder="1" applyAlignment="1">
      <alignment vertical="top"/>
    </xf>
    <xf numFmtId="167" fontId="126" fillId="0" borderId="0" xfId="11" applyNumberFormat="1" applyFont="1" applyFill="1" applyBorder="1" applyAlignment="1">
      <alignment horizontal="right" vertical="top"/>
    </xf>
    <xf numFmtId="167" fontId="126" fillId="0" borderId="0" xfId="0" applyNumberFormat="1" applyFont="1" applyFill="1" applyBorder="1" applyAlignment="1">
      <alignment horizontal="right" vertical="top"/>
    </xf>
    <xf numFmtId="167" fontId="127" fillId="0" borderId="0" xfId="11" applyNumberFormat="1" applyFont="1" applyFill="1" applyBorder="1" applyAlignment="1">
      <alignment horizontal="right" vertical="top"/>
    </xf>
    <xf numFmtId="175" fontId="126" fillId="0" borderId="0" xfId="0" applyNumberFormat="1" applyFont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30" fillId="0" borderId="0" xfId="39" applyFont="1" applyBorder="1" applyAlignment="1"/>
    <xf numFmtId="0" fontId="131" fillId="0" borderId="0" xfId="39" applyFont="1" applyBorder="1" applyAlignment="1">
      <alignment horizontal="right"/>
    </xf>
    <xf numFmtId="175" fontId="127" fillId="0" borderId="1" xfId="13" applyNumberFormat="1" applyFont="1" applyFill="1" applyBorder="1"/>
    <xf numFmtId="175" fontId="127" fillId="0" borderId="0" xfId="13" applyNumberFormat="1" applyFont="1" applyBorder="1"/>
    <xf numFmtId="175" fontId="129" fillId="0" borderId="0" xfId="13" applyNumberFormat="1" applyFont="1" applyBorder="1"/>
    <xf numFmtId="0" fontId="126" fillId="0" borderId="0" xfId="39" applyFont="1" applyBorder="1" applyAlignment="1">
      <alignment horizontal="center" vertical="center" wrapText="1"/>
    </xf>
    <xf numFmtId="0" fontId="127" fillId="0" borderId="0" xfId="39" applyFont="1" applyBorder="1"/>
    <xf numFmtId="175" fontId="127" fillId="0" borderId="0" xfId="13" applyNumberFormat="1" applyFont="1" applyFill="1" applyBorder="1"/>
    <xf numFmtId="175" fontId="126" fillId="0" borderId="0" xfId="13" applyNumberFormat="1" applyFont="1" applyBorder="1"/>
    <xf numFmtId="0" fontId="132" fillId="0" borderId="0" xfId="39" applyFont="1" applyFill="1"/>
    <xf numFmtId="0" fontId="132" fillId="0" borderId="0" xfId="39" applyFont="1"/>
    <xf numFmtId="0" fontId="127" fillId="0" borderId="0" xfId="0" applyFont="1" applyFill="1"/>
    <xf numFmtId="175" fontId="127" fillId="0" borderId="0" xfId="11" applyNumberFormat="1" applyFont="1" applyFill="1"/>
    <xf numFmtId="0" fontId="128" fillId="0" borderId="0" xfId="0" applyFont="1" applyAlignment="1">
      <alignment horizontal="left" vertical="center" wrapText="1"/>
    </xf>
    <xf numFmtId="175" fontId="127" fillId="0" borderId="0" xfId="11" applyNumberFormat="1" applyFont="1" applyFill="1" applyAlignment="1">
      <alignment vertical="top"/>
    </xf>
    <xf numFmtId="0" fontId="127" fillId="0" borderId="0" xfId="0" applyFont="1" applyFill="1" applyAlignment="1">
      <alignment vertical="top"/>
    </xf>
    <xf numFmtId="175" fontId="126" fillId="0" borderId="0" xfId="11" applyNumberFormat="1" applyFont="1" applyFill="1" applyBorder="1" applyAlignment="1">
      <alignment vertical="top"/>
    </xf>
    <xf numFmtId="0" fontId="133" fillId="0" borderId="0" xfId="0" quotePrefix="1" applyFont="1" applyAlignment="1">
      <alignment horizontal="left" vertical="center"/>
    </xf>
    <xf numFmtId="0" fontId="128" fillId="0" borderId="0" xfId="0" applyFont="1" applyAlignment="1">
      <alignment vertical="top"/>
    </xf>
    <xf numFmtId="0" fontId="126" fillId="0" borderId="0" xfId="39" applyFont="1" applyBorder="1" applyAlignment="1">
      <alignment horizontal="center"/>
    </xf>
    <xf numFmtId="175" fontId="127" fillId="0" borderId="0" xfId="13" applyNumberFormat="1" applyFont="1" applyAlignment="1"/>
    <xf numFmtId="3" fontId="128" fillId="0" borderId="0" xfId="0" applyNumberFormat="1" applyFont="1" applyAlignment="1">
      <alignment vertical="top"/>
    </xf>
    <xf numFmtId="175" fontId="126" fillId="0" borderId="0" xfId="13" applyNumberFormat="1" applyFont="1" applyBorder="1" applyAlignment="1">
      <alignment horizontal="center"/>
    </xf>
    <xf numFmtId="175" fontId="127" fillId="0" borderId="0" xfId="0" applyNumberFormat="1" applyFont="1" applyBorder="1" applyAlignment="1">
      <alignment vertical="top"/>
    </xf>
    <xf numFmtId="0" fontId="130" fillId="0" borderId="0" xfId="39" applyFont="1" applyBorder="1" applyAlignment="1">
      <alignment horizontal="left"/>
    </xf>
    <xf numFmtId="175" fontId="131" fillId="0" borderId="0" xfId="13" applyNumberFormat="1" applyFont="1" applyBorder="1" applyAlignment="1"/>
    <xf numFmtId="175" fontId="127" fillId="0" borderId="0" xfId="14" applyNumberFormat="1" applyFont="1" applyAlignment="1"/>
    <xf numFmtId="175" fontId="127" fillId="0" borderId="0" xfId="13" applyNumberFormat="1" applyFont="1" applyBorder="1" applyAlignment="1"/>
    <xf numFmtId="175" fontId="128" fillId="0" borderId="0" xfId="0" applyNumberFormat="1" applyFont="1" applyBorder="1" applyAlignment="1">
      <alignment vertical="top"/>
    </xf>
    <xf numFmtId="0" fontId="130" fillId="0" borderId="0" xfId="39" applyFont="1" applyBorder="1" applyAlignment="1">
      <alignment horizontal="right"/>
    </xf>
    <xf numFmtId="0" fontId="127" fillId="0" borderId="1" xfId="39" applyFont="1" applyFill="1" applyBorder="1"/>
    <xf numFmtId="0" fontId="129" fillId="0" borderId="0" xfId="39" applyFont="1" applyBorder="1"/>
    <xf numFmtId="175" fontId="126" fillId="0" borderId="0" xfId="13" applyNumberFormat="1" applyFont="1" applyFill="1" applyBorder="1"/>
    <xf numFmtId="14" fontId="16" fillId="0" borderId="0" xfId="11" quotePrefix="1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167" fontId="18" fillId="0" borderId="0" xfId="0" applyNumberFormat="1" applyFont="1" applyAlignment="1">
      <alignment horizontal="right" vertical="top" wrapText="1"/>
    </xf>
    <xf numFmtId="167" fontId="18" fillId="0" borderId="0" xfId="11" applyNumberFormat="1" applyFont="1" applyFill="1" applyAlignment="1">
      <alignment horizontal="right" vertical="top" wrapText="1"/>
    </xf>
    <xf numFmtId="169" fontId="18" fillId="0" borderId="0" xfId="11" applyNumberFormat="1" applyFont="1" applyAlignment="1">
      <alignment vertical="top"/>
    </xf>
    <xf numFmtId="175" fontId="24" fillId="0" borderId="0" xfId="0" applyNumberFormat="1" applyFont="1" applyAlignment="1">
      <alignment vertical="top"/>
    </xf>
    <xf numFmtId="167" fontId="24" fillId="0" borderId="0" xfId="0" applyNumberFormat="1" applyFont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14" fontId="16" fillId="0" borderId="0" xfId="11" quotePrefix="1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167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167" fontId="16" fillId="0" borderId="0" xfId="15" applyNumberFormat="1" applyFont="1" applyFill="1" applyBorder="1" applyAlignment="1">
      <alignment horizontal="right" vertical="top" wrapText="1"/>
    </xf>
    <xf numFmtId="168" fontId="59" fillId="0" borderId="0" xfId="598" applyFont="1" applyFill="1" applyBorder="1" applyAlignment="1">
      <alignment horizontal="center" vertical="top"/>
    </xf>
    <xf numFmtId="168" fontId="59" fillId="0" borderId="0" xfId="598" applyFont="1" applyFill="1" applyBorder="1" applyAlignment="1">
      <alignment vertical="top"/>
    </xf>
    <xf numFmtId="168" fontId="59" fillId="0" borderId="0" xfId="598" applyFont="1" applyFill="1" applyBorder="1" applyAlignment="1">
      <alignment horizontal="right" vertical="top" wrapText="1"/>
    </xf>
    <xf numFmtId="168" fontId="18" fillId="0" borderId="0" xfId="598" applyFont="1" applyFill="1" applyBorder="1" applyAlignment="1">
      <alignment horizontal="left" vertical="top"/>
    </xf>
    <xf numFmtId="168" fontId="18" fillId="0" borderId="0" xfId="598" applyFont="1" applyFill="1" applyBorder="1" applyAlignment="1">
      <alignment vertical="top"/>
    </xf>
    <xf numFmtId="0" fontId="13" fillId="0" borderId="0" xfId="39" applyFont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21" fillId="0" borderId="0" xfId="0" quotePrefix="1" applyFont="1" applyFill="1" applyBorder="1" applyAlignment="1">
      <alignment horizontal="left" vertical="top"/>
    </xf>
    <xf numFmtId="0" fontId="117" fillId="0" borderId="0" xfId="0" quotePrefix="1" applyFont="1" applyFill="1" applyBorder="1" applyAlignment="1">
      <alignment horizontal="left" vertical="top"/>
    </xf>
    <xf numFmtId="14" fontId="16" fillId="0" borderId="1" xfId="11" quotePrefix="1" applyNumberFormat="1" applyFont="1" applyFill="1" applyBorder="1" applyAlignment="1">
      <alignment horizontal="right" vertical="top" wrapText="1"/>
    </xf>
    <xf numFmtId="0" fontId="137" fillId="0" borderId="0" xfId="0" applyFont="1" applyFill="1" applyBorder="1" applyAlignment="1">
      <alignment vertical="top"/>
    </xf>
    <xf numFmtId="167" fontId="18" fillId="0" borderId="0" xfId="11" applyNumberFormat="1" applyFont="1" applyFill="1" applyBorder="1" applyAlignment="1">
      <alignment vertical="top"/>
    </xf>
    <xf numFmtId="167" fontId="18" fillId="0" borderId="0" xfId="0" applyNumberFormat="1" applyFont="1" applyFill="1" applyBorder="1" applyAlignment="1">
      <alignment vertical="top"/>
    </xf>
    <xf numFmtId="167" fontId="60" fillId="0" borderId="0" xfId="11" applyNumberFormat="1" applyFont="1" applyFill="1" applyBorder="1" applyAlignment="1">
      <alignment horizontal="right" vertical="top"/>
    </xf>
    <xf numFmtId="167" fontId="60" fillId="0" borderId="0" xfId="0" applyNumberFormat="1" applyFont="1" applyFill="1" applyBorder="1" applyAlignment="1">
      <alignment horizontal="right" vertical="top"/>
    </xf>
    <xf numFmtId="175" fontId="60" fillId="0" borderId="1" xfId="0" quotePrefix="1" applyNumberFormat="1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60" fillId="0" borderId="1" xfId="0" applyFont="1" applyFill="1" applyBorder="1" applyAlignment="1">
      <alignment horizontal="center" vertical="top"/>
    </xf>
    <xf numFmtId="167" fontId="60" fillId="0" borderId="1" xfId="11" applyNumberFormat="1" applyFont="1" applyFill="1" applyBorder="1" applyAlignment="1">
      <alignment horizontal="center" vertical="top"/>
    </xf>
    <xf numFmtId="167" fontId="60" fillId="0" borderId="0" xfId="11" applyNumberFormat="1" applyFont="1" applyFill="1" applyBorder="1" applyAlignment="1">
      <alignment horizontal="center" vertical="top"/>
    </xf>
    <xf numFmtId="14" fontId="60" fillId="0" borderId="1" xfId="11" quotePrefix="1" applyNumberFormat="1" applyFont="1" applyFill="1" applyBorder="1" applyAlignment="1">
      <alignment horizontal="center" vertical="top"/>
    </xf>
    <xf numFmtId="175" fontId="59" fillId="0" borderId="0" xfId="11" applyNumberFormat="1" applyFont="1" applyFill="1" applyBorder="1" applyAlignment="1">
      <alignment horizontal="right" vertical="top" wrapText="1"/>
    </xf>
    <xf numFmtId="167" fontId="60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Alignment="1">
      <alignment vertical="top" wrapText="1"/>
    </xf>
    <xf numFmtId="175" fontId="60" fillId="0" borderId="8" xfId="11" applyNumberFormat="1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horizontal="right" vertical="top" wrapText="1"/>
    </xf>
    <xf numFmtId="167" fontId="60" fillId="0" borderId="8" xfId="11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/>
    </xf>
    <xf numFmtId="0" fontId="23" fillId="0" borderId="1" xfId="0" applyFont="1" applyFill="1" applyBorder="1" applyAlignment="1">
      <alignment horizontal="center" vertical="top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quotePrefix="1" applyNumberFormat="1" applyFont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175" fontId="19" fillId="0" borderId="0" xfId="11" applyNumberFormat="1" applyFont="1" applyFill="1" applyAlignment="1">
      <alignment vertical="top"/>
    </xf>
    <xf numFmtId="0" fontId="19" fillId="0" borderId="0" xfId="0" applyFont="1" applyAlignment="1">
      <alignment vertical="top"/>
    </xf>
    <xf numFmtId="0" fontId="13" fillId="0" borderId="0" xfId="11" quotePrefix="1" applyNumberFormat="1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5" fontId="16" fillId="0" borderId="0" xfId="11" applyNumberFormat="1" applyFont="1" applyAlignment="1">
      <alignment horizontal="center" vertical="top"/>
    </xf>
    <xf numFmtId="0" fontId="13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center" vertical="top"/>
    </xf>
    <xf numFmtId="0" fontId="12" fillId="0" borderId="0" xfId="0" applyFont="1" applyFill="1" applyAlignment="1">
      <alignment vertical="top"/>
    </xf>
    <xf numFmtId="0" fontId="17" fillId="0" borderId="0" xfId="39" applyFont="1" applyFill="1"/>
    <xf numFmtId="0" fontId="17" fillId="0" borderId="4" xfId="545" applyFont="1" applyBorder="1" applyAlignment="1">
      <alignment horizontal="center" vertical="center" wrapText="1"/>
    </xf>
    <xf numFmtId="0" fontId="17" fillId="0" borderId="11" xfId="545" applyFont="1" applyBorder="1" applyAlignment="1">
      <alignment horizontal="center" vertical="center"/>
    </xf>
    <xf numFmtId="0" fontId="17" fillId="0" borderId="4" xfId="545" applyFont="1" applyBorder="1" applyAlignment="1">
      <alignment horizontal="center" vertical="center"/>
    </xf>
    <xf numFmtId="0" fontId="17" fillId="0" borderId="10" xfId="545" applyFont="1" applyBorder="1" applyAlignment="1">
      <alignment horizontal="center"/>
    </xf>
    <xf numFmtId="0" fontId="58" fillId="0" borderId="0" xfId="545" applyFont="1" applyAlignment="1">
      <alignment horizontal="center"/>
    </xf>
    <xf numFmtId="0" fontId="17" fillId="0" borderId="22" xfId="545" applyFont="1" applyBorder="1" applyAlignment="1">
      <alignment horizontal="center" vertical="center" wrapText="1"/>
    </xf>
    <xf numFmtId="0" fontId="17" fillId="0" borderId="15" xfId="545" applyFont="1" applyBorder="1" applyAlignment="1">
      <alignment horizontal="center" vertical="center" wrapText="1"/>
    </xf>
    <xf numFmtId="0" fontId="17" fillId="0" borderId="22" xfId="545" applyFont="1" applyBorder="1" applyAlignment="1">
      <alignment horizontal="center" vertical="center"/>
    </xf>
    <xf numFmtId="0" fontId="17" fillId="0" borderId="15" xfId="545" applyFont="1" applyBorder="1" applyAlignment="1">
      <alignment horizontal="center" vertical="center"/>
    </xf>
    <xf numFmtId="168" fontId="16" fillId="0" borderId="10" xfId="81" applyFont="1" applyBorder="1" applyAlignment="1">
      <alignment horizontal="center"/>
    </xf>
    <xf numFmtId="0" fontId="16" fillId="0" borderId="10" xfId="80" applyFont="1" applyBorder="1" applyAlignment="1">
      <alignment horizontal="center" vertical="top"/>
    </xf>
    <xf numFmtId="0" fontId="16" fillId="0" borderId="4" xfId="80" applyFont="1" applyBorder="1" applyAlignment="1">
      <alignment horizontal="center" vertical="center" wrapText="1"/>
    </xf>
    <xf numFmtId="0" fontId="16" fillId="0" borderId="11" xfId="80" applyFont="1" applyBorder="1" applyAlignment="1">
      <alignment horizontal="center" vertical="center" wrapText="1"/>
    </xf>
    <xf numFmtId="0" fontId="58" fillId="0" borderId="0" xfId="80" applyFont="1" applyAlignment="1">
      <alignment horizontal="center"/>
    </xf>
    <xf numFmtId="0" fontId="16" fillId="0" borderId="4" xfId="80" applyFont="1" applyBorder="1" applyAlignment="1">
      <alignment horizontal="center" vertical="center"/>
    </xf>
    <xf numFmtId="0" fontId="16" fillId="0" borderId="11" xfId="80" applyFont="1" applyBorder="1" applyAlignment="1">
      <alignment horizontal="center" vertical="center"/>
    </xf>
    <xf numFmtId="175" fontId="16" fillId="0" borderId="0" xfId="0" applyNumberFormat="1" applyFont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175" fontId="16" fillId="0" borderId="0" xfId="0" quotePrefix="1" applyNumberFormat="1" applyFont="1" applyAlignment="1">
      <alignment horizontal="center" vertical="top"/>
    </xf>
    <xf numFmtId="175" fontId="16" fillId="0" borderId="0" xfId="0" applyNumberFormat="1" applyFont="1" applyAlignment="1">
      <alignment horizontal="center" vertical="top" wrapText="1"/>
    </xf>
    <xf numFmtId="175" fontId="16" fillId="0" borderId="0" xfId="0" quotePrefix="1" applyNumberFormat="1" applyFont="1" applyBorder="1" applyAlignment="1">
      <alignment horizontal="right" vertical="top"/>
    </xf>
    <xf numFmtId="175" fontId="16" fillId="0" borderId="1" xfId="0" quotePrefix="1" applyNumberFormat="1" applyFont="1" applyBorder="1" applyAlignment="1">
      <alignment horizontal="right" vertical="top"/>
    </xf>
    <xf numFmtId="14" fontId="16" fillId="0" borderId="0" xfId="0" quotePrefix="1" applyNumberFormat="1" applyFont="1" applyBorder="1" applyAlignment="1">
      <alignment horizontal="right" vertical="top"/>
    </xf>
    <xf numFmtId="14" fontId="16" fillId="0" borderId="1" xfId="0" quotePrefix="1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175" fontId="11" fillId="0" borderId="0" xfId="0" applyNumberFormat="1" applyFont="1" applyAlignment="1">
      <alignment horizontal="right" vertical="top"/>
    </xf>
    <xf numFmtId="175" fontId="17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176" fontId="16" fillId="0" borderId="0" xfId="0" quotePrefix="1" applyNumberFormat="1" applyFont="1" applyBorder="1" applyAlignment="1">
      <alignment horizontal="right" vertical="top"/>
    </xf>
    <xf numFmtId="176" fontId="16" fillId="0" borderId="1" xfId="0" quotePrefix="1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175" fontId="18" fillId="0" borderId="0" xfId="11" applyNumberFormat="1" applyFont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14" fillId="0" borderId="0" xfId="0" quotePrefix="1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center" vertical="top"/>
    </xf>
    <xf numFmtId="175" fontId="16" fillId="0" borderId="0" xfId="11" applyNumberFormat="1" applyFont="1" applyAlignment="1">
      <alignment horizontal="center" vertical="top"/>
    </xf>
    <xf numFmtId="167" fontId="16" fillId="0" borderId="0" xfId="11" applyNumberFormat="1" applyFont="1" applyFill="1" applyBorder="1" applyAlignment="1">
      <alignment horizontal="center" vertical="top"/>
    </xf>
    <xf numFmtId="167" fontId="16" fillId="0" borderId="0" xfId="0" applyNumberFormat="1" applyFont="1" applyFill="1" applyBorder="1" applyAlignment="1">
      <alignment horizontal="center" vertical="top"/>
    </xf>
    <xf numFmtId="0" fontId="18" fillId="0" borderId="0" xfId="40" applyFont="1" applyFill="1" applyAlignment="1">
      <alignment horizontal="right" vertical="top"/>
    </xf>
    <xf numFmtId="0" fontId="16" fillId="0" borderId="0" xfId="4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167" fontId="15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Alignment="1">
      <alignment horizontal="left" vertical="center" wrapText="1"/>
    </xf>
    <xf numFmtId="175" fontId="16" fillId="0" borderId="0" xfId="11" applyNumberFormat="1" applyFont="1" applyBorder="1" applyAlignment="1">
      <alignment horizontal="center" vertical="top" wrapText="1"/>
    </xf>
    <xf numFmtId="175" fontId="16" fillId="0" borderId="1" xfId="11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24" fillId="0" borderId="0" xfId="0" quotePrefix="1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125" fillId="0" borderId="0" xfId="0" applyFont="1" applyAlignment="1">
      <alignment horizontal="justify" vertical="top" wrapText="1"/>
    </xf>
    <xf numFmtId="0" fontId="16" fillId="0" borderId="9" xfId="39" applyFont="1" applyBorder="1" applyAlignment="1">
      <alignment horizontal="right"/>
    </xf>
    <xf numFmtId="0" fontId="17" fillId="0" borderId="0" xfId="39" applyFont="1" applyBorder="1" applyAlignment="1">
      <alignment horizontal="center"/>
    </xf>
    <xf numFmtId="0" fontId="16" fillId="0" borderId="0" xfId="39" applyFont="1" applyBorder="1" applyAlignment="1">
      <alignment horizontal="center"/>
    </xf>
    <xf numFmtId="0" fontId="18" fillId="0" borderId="0" xfId="39" applyFont="1" applyBorder="1" applyAlignment="1">
      <alignment horizontal="center"/>
    </xf>
    <xf numFmtId="0" fontId="123" fillId="0" borderId="0" xfId="0" applyFont="1" applyAlignment="1">
      <alignment horizontal="left" vertical="center" wrapText="1"/>
    </xf>
    <xf numFmtId="0" fontId="120" fillId="0" borderId="0" xfId="39" applyFont="1" applyAlignment="1">
      <alignment horizontal="left" vertical="top" wrapText="1"/>
    </xf>
  </cellXfs>
  <cellStyles count="599">
    <cellStyle name="_x0001_" xfId="82"/>
    <cellStyle name="??" xfId="1"/>
    <cellStyle name="?? [0.00]_ Att. 1- Cover" xfId="83"/>
    <cellStyle name="?? [0]" xfId="84"/>
    <cellStyle name="???? [0.00]_      " xfId="85"/>
    <cellStyle name="????_      " xfId="86"/>
    <cellStyle name="???[0]_00Q3902REV.1" xfId="87"/>
    <cellStyle name="???_???" xfId="88"/>
    <cellStyle name="??[0]_BRE" xfId="89"/>
    <cellStyle name="??_      " xfId="90"/>
    <cellStyle name="_Bang TH chung" xfId="91"/>
    <cellStyle name="_Book1" xfId="92"/>
    <cellStyle name="_Book1_1" xfId="93"/>
    <cellStyle name="_Book1_2" xfId="94"/>
    <cellStyle name="_Book1_BC-QT-WB-dthao" xfId="95"/>
    <cellStyle name="_Book1_Book1" xfId="96"/>
    <cellStyle name="_Book1_Dien nuoc 01-04-08 ca VT" xfId="97"/>
    <cellStyle name="_Book1_VB phap luat-08-03" xfId="98"/>
    <cellStyle name="_Dien nuoc 01-04-08 ca VT" xfId="99"/>
    <cellStyle name="_Gia du thau phan than- cac nha thau" xfId="100"/>
    <cellStyle name="_KL- KCthan" xfId="101"/>
    <cellStyle name="_KT (2)" xfId="102"/>
    <cellStyle name="_KT (2)_1" xfId="103"/>
    <cellStyle name="_KT (2)_1_Lora-tungchau" xfId="104"/>
    <cellStyle name="_KT (2)_1_Qt-HT3PQ1(CauKho)" xfId="105"/>
    <cellStyle name="_KT (2)_2" xfId="106"/>
    <cellStyle name="_KT (2)_2_TG-TH" xfId="107"/>
    <cellStyle name="_KT (2)_2_TG-TH 2" xfId="556"/>
    <cellStyle name="_KT (2)_2_TG-TH_bang gia ap dung 2005" xfId="108"/>
    <cellStyle name="_KT (2)_2_TG-TH_BAO CAO KLCT PT2000" xfId="109"/>
    <cellStyle name="_KT (2)_2_TG-TH_BAO CAO PT2000" xfId="110"/>
    <cellStyle name="_KT (2)_2_TG-TH_BAO CAO PT2000_Book1" xfId="111"/>
    <cellStyle name="_KT (2)_2_TG-TH_Bao cao XDCB 2001 - T11 KH dieu chinh 20-11-THAI" xfId="112"/>
    <cellStyle name="_KT (2)_2_TG-TH_bg-TTO-051104" xfId="113"/>
    <cellStyle name="_KT (2)_2_TG-TH_Book1" xfId="114"/>
    <cellStyle name="_KT (2)_2_TG-TH_Book1_1" xfId="115"/>
    <cellStyle name="_KT (2)_2_TG-TH_Book1_2" xfId="116"/>
    <cellStyle name="_KT (2)_2_TG-TH_Book1_3" xfId="117"/>
    <cellStyle name="_KT (2)_2_TG-TH_Book1_3 2" xfId="557"/>
    <cellStyle name="_KT (2)_2_TG-TH_Book1_3_Book1" xfId="118"/>
    <cellStyle name="_KT (2)_2_TG-TH_Book1_bang gia ap dung 2005" xfId="119"/>
    <cellStyle name="_KT (2)_2_TG-TH_Book1_bg-TTO-051104" xfId="120"/>
    <cellStyle name="_KT (2)_2_TG-TH_Book1_Book1" xfId="121"/>
    <cellStyle name="_KT (2)_2_TG-TH_DTCDT MR.2N110.HOCMON.TDTOAN.CCUNG" xfId="122"/>
    <cellStyle name="_KT (2)_2_TG-TH_Lora-tungchau" xfId="123"/>
    <cellStyle name="_KT (2)_2_TG-TH_PGIA-phieu tham tra Kho bac" xfId="124"/>
    <cellStyle name="_KT (2)_2_TG-TH_PT02-02" xfId="125"/>
    <cellStyle name="_KT (2)_2_TG-TH_PT02-02_Book1" xfId="126"/>
    <cellStyle name="_KT (2)_2_TG-TH_PT02-03" xfId="127"/>
    <cellStyle name="_KT (2)_2_TG-TH_PT02-03_Book1" xfId="128"/>
    <cellStyle name="_KT (2)_2_TG-TH_Qt-HT3PQ1(CauKho)" xfId="129"/>
    <cellStyle name="_KT (2)_3" xfId="130"/>
    <cellStyle name="_KT (2)_3_TG-TH" xfId="131"/>
    <cellStyle name="_KT (2)_3_TG-TH_Book1" xfId="132"/>
    <cellStyle name="_KT (2)_3_TG-TH_Book1_BC-QT-WB-dthao" xfId="133"/>
    <cellStyle name="_KT (2)_3_TG-TH_Lora-tungchau" xfId="134"/>
    <cellStyle name="_KT (2)_3_TG-TH_PERSONAL" xfId="135"/>
    <cellStyle name="_KT (2)_3_TG-TH_PERSONAL_bang gia ap dung 2005" xfId="136"/>
    <cellStyle name="_KT (2)_3_TG-TH_PERSONAL_bg-TTO-051104" xfId="137"/>
    <cellStyle name="_KT (2)_3_TG-TH_PERSONAL_Book1" xfId="138"/>
    <cellStyle name="_KT (2)_3_TG-TH_PERSONAL_Book1_bang gia ap dung 2005" xfId="139"/>
    <cellStyle name="_KT (2)_3_TG-TH_PERSONAL_Book1_bg-TTO-051104" xfId="140"/>
    <cellStyle name="_KT (2)_3_TG-TH_PERSONAL_HTQ.8 GD1" xfId="141"/>
    <cellStyle name="_KT (2)_3_TG-TH_PERSONAL_Tong hop KHCB 2001" xfId="142"/>
    <cellStyle name="_KT (2)_3_TG-TH_Qt-HT3PQ1(CauKho)" xfId="143"/>
    <cellStyle name="_KT (2)_4" xfId="144"/>
    <cellStyle name="_KT (2)_4 2" xfId="558"/>
    <cellStyle name="_KT (2)_4_bang gia ap dung 2005" xfId="145"/>
    <cellStyle name="_KT (2)_4_BAO CAO KLCT PT2000" xfId="146"/>
    <cellStyle name="_KT (2)_4_BAO CAO PT2000" xfId="147"/>
    <cellStyle name="_KT (2)_4_BAO CAO PT2000_Book1" xfId="148"/>
    <cellStyle name="_KT (2)_4_Bao cao XDCB 2001 - T11 KH dieu chinh 20-11-THAI" xfId="149"/>
    <cellStyle name="_KT (2)_4_bg-TTO-051104" xfId="150"/>
    <cellStyle name="_KT (2)_4_Book1" xfId="151"/>
    <cellStyle name="_KT (2)_4_Book1_1" xfId="152"/>
    <cellStyle name="_KT (2)_4_Book1_2" xfId="153"/>
    <cellStyle name="_KT (2)_4_Book1_3" xfId="154"/>
    <cellStyle name="_KT (2)_4_Book1_3 2" xfId="559"/>
    <cellStyle name="_KT (2)_4_Book1_3_Book1" xfId="155"/>
    <cellStyle name="_KT (2)_4_Book1_bang gia ap dung 2005" xfId="156"/>
    <cellStyle name="_KT (2)_4_Book1_bg-TTO-051104" xfId="157"/>
    <cellStyle name="_KT (2)_4_Book1_Book1" xfId="158"/>
    <cellStyle name="_KT (2)_4_DTCDT MR.2N110.HOCMON.TDTOAN.CCUNG" xfId="159"/>
    <cellStyle name="_KT (2)_4_Lora-tungchau" xfId="160"/>
    <cellStyle name="_KT (2)_4_PGIA-phieu tham tra Kho bac" xfId="161"/>
    <cellStyle name="_KT (2)_4_PT02-02" xfId="162"/>
    <cellStyle name="_KT (2)_4_PT02-02_Book1" xfId="163"/>
    <cellStyle name="_KT (2)_4_PT02-03" xfId="164"/>
    <cellStyle name="_KT (2)_4_PT02-03_Book1" xfId="165"/>
    <cellStyle name="_KT (2)_4_Qt-HT3PQ1(CauKho)" xfId="166"/>
    <cellStyle name="_KT (2)_4_TG-TH" xfId="167"/>
    <cellStyle name="_KT (2)_5" xfId="168"/>
    <cellStyle name="_KT (2)_5 2" xfId="560"/>
    <cellStyle name="_KT (2)_5_bang gia ap dung 2005" xfId="169"/>
    <cellStyle name="_KT (2)_5_BAO CAO KLCT PT2000" xfId="170"/>
    <cellStyle name="_KT (2)_5_BAO CAO PT2000" xfId="171"/>
    <cellStyle name="_KT (2)_5_BAO CAO PT2000_Book1" xfId="172"/>
    <cellStyle name="_KT (2)_5_Bao cao XDCB 2001 - T11 KH dieu chinh 20-11-THAI" xfId="173"/>
    <cellStyle name="_KT (2)_5_bg-TTO-051104" xfId="174"/>
    <cellStyle name="_KT (2)_5_Book1" xfId="175"/>
    <cellStyle name="_KT (2)_5_Book1_1" xfId="176"/>
    <cellStyle name="_KT (2)_5_Book1_2" xfId="177"/>
    <cellStyle name="_KT (2)_5_Book1_3" xfId="178"/>
    <cellStyle name="_KT (2)_5_Book1_3 2" xfId="561"/>
    <cellStyle name="_KT (2)_5_Book1_3_Book1" xfId="179"/>
    <cellStyle name="_KT (2)_5_Book1_bang gia ap dung 2005" xfId="180"/>
    <cellStyle name="_KT (2)_5_Book1_BC-QT-WB-dthao" xfId="181"/>
    <cellStyle name="_KT (2)_5_Book1_bg-TTO-051104" xfId="182"/>
    <cellStyle name="_KT (2)_5_Book1_Book1" xfId="183"/>
    <cellStyle name="_KT (2)_5_DTCDT MR.2N110.HOCMON.TDTOAN.CCUNG" xfId="184"/>
    <cellStyle name="_KT (2)_5_Lora-tungchau" xfId="185"/>
    <cellStyle name="_KT (2)_5_PGIA-phieu tham tra Kho bac" xfId="186"/>
    <cellStyle name="_KT (2)_5_PT02-02" xfId="187"/>
    <cellStyle name="_KT (2)_5_PT02-02_Book1" xfId="188"/>
    <cellStyle name="_KT (2)_5_PT02-03" xfId="189"/>
    <cellStyle name="_KT (2)_5_PT02-03_Book1" xfId="190"/>
    <cellStyle name="_KT (2)_5_Qt-HT3PQ1(CauKho)" xfId="191"/>
    <cellStyle name="_KT (2)_Book1" xfId="192"/>
    <cellStyle name="_KT (2)_Book1_BC-QT-WB-dthao" xfId="193"/>
    <cellStyle name="_KT (2)_Lora-tungchau" xfId="194"/>
    <cellStyle name="_KT (2)_PERSONAL" xfId="195"/>
    <cellStyle name="_KT (2)_PERSONAL_bang gia ap dung 2005" xfId="196"/>
    <cellStyle name="_KT (2)_PERSONAL_bg-TTO-051104" xfId="197"/>
    <cellStyle name="_KT (2)_PERSONAL_Book1" xfId="198"/>
    <cellStyle name="_KT (2)_PERSONAL_Book1_bang gia ap dung 2005" xfId="199"/>
    <cellStyle name="_KT (2)_PERSONAL_Book1_bg-TTO-051104" xfId="200"/>
    <cellStyle name="_KT (2)_PERSONAL_HTQ.8 GD1" xfId="201"/>
    <cellStyle name="_KT (2)_PERSONAL_Tong hop KHCB 2001" xfId="202"/>
    <cellStyle name="_KT (2)_Qt-HT3PQ1(CauKho)" xfId="203"/>
    <cellStyle name="_KT (2)_TG-TH" xfId="204"/>
    <cellStyle name="_KT_TG" xfId="205"/>
    <cellStyle name="_KT_TG_1" xfId="206"/>
    <cellStyle name="_KT_TG_1 2" xfId="562"/>
    <cellStyle name="_KT_TG_1_bang gia ap dung 2005" xfId="207"/>
    <cellStyle name="_KT_TG_1_BAO CAO KLCT PT2000" xfId="208"/>
    <cellStyle name="_KT_TG_1_BAO CAO PT2000" xfId="209"/>
    <cellStyle name="_KT_TG_1_BAO CAO PT2000_Book1" xfId="210"/>
    <cellStyle name="_KT_TG_1_Bao cao XDCB 2001 - T11 KH dieu chinh 20-11-THAI" xfId="211"/>
    <cellStyle name="_KT_TG_1_bg-TTO-051104" xfId="212"/>
    <cellStyle name="_KT_TG_1_Book1" xfId="213"/>
    <cellStyle name="_KT_TG_1_Book1_1" xfId="214"/>
    <cellStyle name="_KT_TG_1_Book1_2" xfId="215"/>
    <cellStyle name="_KT_TG_1_Book1_3" xfId="216"/>
    <cellStyle name="_KT_TG_1_Book1_3 2" xfId="563"/>
    <cellStyle name="_KT_TG_1_Book1_3_Book1" xfId="217"/>
    <cellStyle name="_KT_TG_1_Book1_bang gia ap dung 2005" xfId="218"/>
    <cellStyle name="_KT_TG_1_Book1_BC-QT-WB-dthao" xfId="219"/>
    <cellStyle name="_KT_TG_1_Book1_bg-TTO-051104" xfId="220"/>
    <cellStyle name="_KT_TG_1_Book1_Book1" xfId="221"/>
    <cellStyle name="_KT_TG_1_DTCDT MR.2N110.HOCMON.TDTOAN.CCUNG" xfId="222"/>
    <cellStyle name="_KT_TG_1_Lora-tungchau" xfId="223"/>
    <cellStyle name="_KT_TG_1_PGIA-phieu tham tra Kho bac" xfId="224"/>
    <cellStyle name="_KT_TG_1_PT02-02" xfId="225"/>
    <cellStyle name="_KT_TG_1_PT02-02_Book1" xfId="226"/>
    <cellStyle name="_KT_TG_1_PT02-03" xfId="227"/>
    <cellStyle name="_KT_TG_1_PT02-03_Book1" xfId="228"/>
    <cellStyle name="_KT_TG_1_Qt-HT3PQ1(CauKho)" xfId="229"/>
    <cellStyle name="_KT_TG_2" xfId="230"/>
    <cellStyle name="_KT_TG_2 2" xfId="564"/>
    <cellStyle name="_KT_TG_2_bang gia ap dung 2005" xfId="231"/>
    <cellStyle name="_KT_TG_2_BAO CAO KLCT PT2000" xfId="232"/>
    <cellStyle name="_KT_TG_2_BAO CAO PT2000" xfId="233"/>
    <cellStyle name="_KT_TG_2_BAO CAO PT2000_Book1" xfId="234"/>
    <cellStyle name="_KT_TG_2_Bao cao XDCB 2001 - T11 KH dieu chinh 20-11-THAI" xfId="235"/>
    <cellStyle name="_KT_TG_2_bg-TTO-051104" xfId="236"/>
    <cellStyle name="_KT_TG_2_Book1" xfId="237"/>
    <cellStyle name="_KT_TG_2_Book1_1" xfId="238"/>
    <cellStyle name="_KT_TG_2_Book1_2" xfId="239"/>
    <cellStyle name="_KT_TG_2_Book1_3" xfId="240"/>
    <cellStyle name="_KT_TG_2_Book1_3 2" xfId="565"/>
    <cellStyle name="_KT_TG_2_Book1_3_Book1" xfId="241"/>
    <cellStyle name="_KT_TG_2_Book1_bang gia ap dung 2005" xfId="242"/>
    <cellStyle name="_KT_TG_2_Book1_bg-TTO-051104" xfId="243"/>
    <cellStyle name="_KT_TG_2_Book1_Book1" xfId="244"/>
    <cellStyle name="_KT_TG_2_DTCDT MR.2N110.HOCMON.TDTOAN.CCUNG" xfId="245"/>
    <cellStyle name="_KT_TG_2_Lora-tungchau" xfId="246"/>
    <cellStyle name="_KT_TG_2_PGIA-phieu tham tra Kho bac" xfId="247"/>
    <cellStyle name="_KT_TG_2_PT02-02" xfId="248"/>
    <cellStyle name="_KT_TG_2_PT02-02_Book1" xfId="249"/>
    <cellStyle name="_KT_TG_2_PT02-03" xfId="250"/>
    <cellStyle name="_KT_TG_2_PT02-03_Book1" xfId="251"/>
    <cellStyle name="_KT_TG_2_Qt-HT3PQ1(CauKho)" xfId="252"/>
    <cellStyle name="_KT_TG_3" xfId="253"/>
    <cellStyle name="_KT_TG_4" xfId="254"/>
    <cellStyle name="_KT_TG_4_Lora-tungchau" xfId="255"/>
    <cellStyle name="_KT_TG_4_Qt-HT3PQ1(CauKho)" xfId="256"/>
    <cellStyle name="_Lora-tungchau" xfId="257"/>
    <cellStyle name="_PERSONAL" xfId="258"/>
    <cellStyle name="_PERSONAL_bang gia ap dung 2005" xfId="259"/>
    <cellStyle name="_PERSONAL_bg-TTO-051104" xfId="260"/>
    <cellStyle name="_PERSONAL_Book1" xfId="261"/>
    <cellStyle name="_PERSONAL_Book1_bang gia ap dung 2005" xfId="262"/>
    <cellStyle name="_PERSONAL_Book1_bg-TTO-051104" xfId="263"/>
    <cellStyle name="_PERSONAL_HTQ.8 GD1" xfId="264"/>
    <cellStyle name="_PERSONAL_Tong hop KHCB 2001" xfId="265"/>
    <cellStyle name="_Qt-HT3PQ1(CauKho)" xfId="266"/>
    <cellStyle name="_TG-TH" xfId="267"/>
    <cellStyle name="_TG-TH_1" xfId="268"/>
    <cellStyle name="_TG-TH_1 2" xfId="572"/>
    <cellStyle name="_TG-TH_1_bang gia ap dung 2005" xfId="269"/>
    <cellStyle name="_TG-TH_1_BAO CAO KLCT PT2000" xfId="270"/>
    <cellStyle name="_TG-TH_1_BAO CAO PT2000" xfId="271"/>
    <cellStyle name="_TG-TH_1_BAO CAO PT2000_Book1" xfId="272"/>
    <cellStyle name="_TG-TH_1_Bao cao XDCB 2001 - T11 KH dieu chinh 20-11-THAI" xfId="273"/>
    <cellStyle name="_TG-TH_1_bg-TTO-051104" xfId="274"/>
    <cellStyle name="_TG-TH_1_Book1" xfId="275"/>
    <cellStyle name="_TG-TH_1_Book1_1" xfId="276"/>
    <cellStyle name="_TG-TH_1_Book1_2" xfId="277"/>
    <cellStyle name="_TG-TH_1_Book1_3" xfId="278"/>
    <cellStyle name="_TG-TH_1_Book1_3 2" xfId="573"/>
    <cellStyle name="_TG-TH_1_Book1_3_Book1" xfId="279"/>
    <cellStyle name="_TG-TH_1_Book1_bang gia ap dung 2005" xfId="280"/>
    <cellStyle name="_TG-TH_1_Book1_BC-QT-WB-dthao" xfId="281"/>
    <cellStyle name="_TG-TH_1_Book1_bg-TTO-051104" xfId="282"/>
    <cellStyle name="_TG-TH_1_Book1_Book1" xfId="283"/>
    <cellStyle name="_TG-TH_1_DTCDT MR.2N110.HOCMON.TDTOAN.CCUNG" xfId="284"/>
    <cellStyle name="_TG-TH_1_Lora-tungchau" xfId="285"/>
    <cellStyle name="_TG-TH_1_PGIA-phieu tham tra Kho bac" xfId="286"/>
    <cellStyle name="_TG-TH_1_PT02-02" xfId="287"/>
    <cellStyle name="_TG-TH_1_PT02-02_Book1" xfId="288"/>
    <cellStyle name="_TG-TH_1_PT02-03" xfId="289"/>
    <cellStyle name="_TG-TH_1_PT02-03_Book1" xfId="290"/>
    <cellStyle name="_TG-TH_1_Qt-HT3PQ1(CauKho)" xfId="291"/>
    <cellStyle name="_TG-TH_2" xfId="292"/>
    <cellStyle name="_TG-TH_2 2" xfId="574"/>
    <cellStyle name="_TG-TH_2_bang gia ap dung 2005" xfId="293"/>
    <cellStyle name="_TG-TH_2_BAO CAO KLCT PT2000" xfId="294"/>
    <cellStyle name="_TG-TH_2_BAO CAO PT2000" xfId="295"/>
    <cellStyle name="_TG-TH_2_BAO CAO PT2000_Book1" xfId="296"/>
    <cellStyle name="_TG-TH_2_Bao cao XDCB 2001 - T11 KH dieu chinh 20-11-THAI" xfId="297"/>
    <cellStyle name="_TG-TH_2_bg-TTO-051104" xfId="298"/>
    <cellStyle name="_TG-TH_2_Book1" xfId="299"/>
    <cellStyle name="_TG-TH_2_Book1_1" xfId="300"/>
    <cellStyle name="_TG-TH_2_Book1_2" xfId="301"/>
    <cellStyle name="_TG-TH_2_Book1_3" xfId="302"/>
    <cellStyle name="_TG-TH_2_Book1_3 2" xfId="575"/>
    <cellStyle name="_TG-TH_2_Book1_3_Book1" xfId="303"/>
    <cellStyle name="_TG-TH_2_Book1_bang gia ap dung 2005" xfId="304"/>
    <cellStyle name="_TG-TH_2_Book1_bg-TTO-051104" xfId="305"/>
    <cellStyle name="_TG-TH_2_Book1_Book1" xfId="306"/>
    <cellStyle name="_TG-TH_2_DTCDT MR.2N110.HOCMON.TDTOAN.CCUNG" xfId="307"/>
    <cellStyle name="_TG-TH_2_Lora-tungchau" xfId="308"/>
    <cellStyle name="_TG-TH_2_PGIA-phieu tham tra Kho bac" xfId="309"/>
    <cellStyle name="_TG-TH_2_PT02-02" xfId="310"/>
    <cellStyle name="_TG-TH_2_PT02-02_Book1" xfId="311"/>
    <cellStyle name="_TG-TH_2_PT02-03" xfId="312"/>
    <cellStyle name="_TG-TH_2_PT02-03_Book1" xfId="313"/>
    <cellStyle name="_TG-TH_2_Qt-HT3PQ1(CauKho)" xfId="314"/>
    <cellStyle name="_TG-TH_3" xfId="315"/>
    <cellStyle name="_TG-TH_3_Lora-tungchau" xfId="316"/>
    <cellStyle name="_TG-TH_3_Qt-HT3PQ1(CauKho)" xfId="317"/>
    <cellStyle name="_TG-TH_4" xfId="318"/>
    <cellStyle name="_VB phap luat-08-03" xfId="319"/>
    <cellStyle name="W_STDFOR" xfId="320"/>
    <cellStyle name="1" xfId="2"/>
    <cellStyle name="¹éºÐÀ²_±âÅ¸" xfId="321"/>
    <cellStyle name="2" xfId="3"/>
    <cellStyle name="3" xfId="4"/>
    <cellStyle name="4" xfId="5"/>
    <cellStyle name="52" xfId="6"/>
    <cellStyle name="ÅëÈ­ [0]_¿ì¹°Åë" xfId="322"/>
    <cellStyle name="AeE­ [0]_INQUIRY ¿?¾÷AßAø " xfId="323"/>
    <cellStyle name="ÅëÈ­ [0]_L601CPT" xfId="324"/>
    <cellStyle name="ÅëÈ­_¿ì¹°Åë" xfId="325"/>
    <cellStyle name="AeE­_INQUIRY ¿?¾÷AßAø " xfId="326"/>
    <cellStyle name="ÅëÈ­_L601CPT" xfId="327"/>
    <cellStyle name="args.style" xfId="328"/>
    <cellStyle name="ÄÞ¸¶ [0]_¿ì¹°Åë" xfId="329"/>
    <cellStyle name="AÞ¸¶ [0]_INQUIRY ¿?¾÷AßAø " xfId="7"/>
    <cellStyle name="ÄÞ¸¶ [0]_L601CPT" xfId="330"/>
    <cellStyle name="ÄÞ¸¶_¿ì¹°Åë" xfId="331"/>
    <cellStyle name="AÞ¸¶_INQUIRY ¿?¾÷AßAø " xfId="8"/>
    <cellStyle name="ÄÞ¸¶_L601CPT" xfId="332"/>
    <cellStyle name="AutoFormat Options" xfId="333"/>
    <cellStyle name="Body" xfId="334"/>
    <cellStyle name="C?AØ_¿?¾÷CoE² " xfId="9"/>
    <cellStyle name="Ç¥ÁØ_#2(M17)_1" xfId="335"/>
    <cellStyle name="C￥AØ_¿μ¾÷CoE² " xfId="10"/>
    <cellStyle name="Ç¥ÁØ_±¸¹Ì´ëÃ¥" xfId="336"/>
    <cellStyle name="Calc Currency (0)" xfId="337"/>
    <cellStyle name="Calc Currency (2)" xfId="338"/>
    <cellStyle name="Calc Percent (0)" xfId="339"/>
    <cellStyle name="Calc Percent (1)" xfId="340"/>
    <cellStyle name="Calc Percent (2)" xfId="341"/>
    <cellStyle name="Calc Units (0)" xfId="342"/>
    <cellStyle name="Calc Units (1)" xfId="343"/>
    <cellStyle name="Calc Units (2)" xfId="344"/>
    <cellStyle name="category" xfId="345"/>
    <cellStyle name="Cerrency_Sheet2_XANGDAU" xfId="346"/>
    <cellStyle name="Comma" xfId="11" builtinId="3"/>
    <cellStyle name="Comma  - Style1" xfId="347"/>
    <cellStyle name="Comma  - Style2" xfId="348"/>
    <cellStyle name="Comma  - Style3" xfId="349"/>
    <cellStyle name="Comma  - Style4" xfId="350"/>
    <cellStyle name="Comma  - Style5" xfId="351"/>
    <cellStyle name="Comma  - Style6" xfId="352"/>
    <cellStyle name="Comma  - Style7" xfId="353"/>
    <cellStyle name="Comma  - Style8" xfId="354"/>
    <cellStyle name="Comma [0]" xfId="12" builtinId="6"/>
    <cellStyle name="Comma [00]" xfId="355"/>
    <cellStyle name="Comma 2" xfId="13"/>
    <cellStyle name="Comma 2 2" xfId="546"/>
    <cellStyle name="Comma 2 2 2" xfId="594"/>
    <cellStyle name="Comma 2 3" xfId="554"/>
    <cellStyle name="Comma 3" xfId="14"/>
    <cellStyle name="Comma 3 2" xfId="547"/>
    <cellStyle name="comma zerodec" xfId="356"/>
    <cellStyle name="Comma_7 - JGG" xfId="15"/>
    <cellStyle name="Comma0" xfId="16"/>
    <cellStyle name="CommaBracket" xfId="17"/>
    <cellStyle name="Copied" xfId="357"/>
    <cellStyle name="Courier" xfId="18"/>
    <cellStyle name="Currency" xfId="598" builtinId="4"/>
    <cellStyle name="Currency [00]" xfId="358"/>
    <cellStyle name="Currency 2" xfId="81"/>
    <cellStyle name="Currency0" xfId="19"/>
    <cellStyle name="Currency0 2" xfId="548"/>
    <cellStyle name="Currency1" xfId="359"/>
    <cellStyle name="CHUONG" xfId="360"/>
    <cellStyle name="Date" xfId="20"/>
    <cellStyle name="Date Short" xfId="361"/>
    <cellStyle name="Date_Book1" xfId="362"/>
    <cellStyle name="Dấu phảy [0] 2" xfId="553"/>
    <cellStyle name="Dấu phẩy 2" xfId="552"/>
    <cellStyle name="Dezimal [0]_Compiling Utility Macros" xfId="21"/>
    <cellStyle name="Dezimal_Compiling Utility Macros" xfId="22"/>
    <cellStyle name="Dollar (zero dec)" xfId="363"/>
    <cellStyle name="Dziesietny [0]_Invoices2001Slovakia" xfId="364"/>
    <cellStyle name="Dziesiętny [0]_Invoices2001Slovakia" xfId="365"/>
    <cellStyle name="Dziesietny [0]_Invoices2001Slovakia 2" xfId="581"/>
    <cellStyle name="Dziesiętny [0]_Invoices2001Slovakia 2" xfId="582"/>
    <cellStyle name="Dziesietny [0]_Invoices2001Slovakia 3" xfId="569"/>
    <cellStyle name="Dziesiętny [0]_Invoices2001Slovakia 3" xfId="568"/>
    <cellStyle name="Dziesietny [0]_Invoices2001Slovakia 4" xfId="577"/>
    <cellStyle name="Dziesiętny [0]_Invoices2001Slovakia 4" xfId="578"/>
    <cellStyle name="Dziesietny [0]_Invoices2001Slovakia 5" xfId="570"/>
    <cellStyle name="Dziesiętny [0]_Invoices2001Slovakia 5" xfId="593"/>
    <cellStyle name="Dziesietny [0]_Invoices2001Slovakia 6" xfId="576"/>
    <cellStyle name="Dziesiętny [0]_Invoices2001Slovakia 6" xfId="596"/>
    <cellStyle name="Dziesietny [0]_Invoices2001Slovakia 7" xfId="571"/>
    <cellStyle name="Dziesiętny [0]_Invoices2001Slovakia 7" xfId="589"/>
    <cellStyle name="Dziesietny_Invoices2001Slovakia" xfId="366"/>
    <cellStyle name="Dziesiętny_Invoices2001Slovakia" xfId="367"/>
    <cellStyle name="Dziesietny_Invoices2001Slovakia 2" xfId="583"/>
    <cellStyle name="Dziesiętny_Invoices2001Slovakia 2" xfId="584"/>
    <cellStyle name="Dziesietny_Invoices2001Slovakia 3" xfId="567"/>
    <cellStyle name="Dziesiętny_Invoices2001Slovakia 3" xfId="566"/>
    <cellStyle name="Dziesietny_Invoices2001Slovakia 4" xfId="579"/>
    <cellStyle name="Dziesiętny_Invoices2001Slovakia 4" xfId="580"/>
    <cellStyle name="Dziesietny_Invoices2001Slovakia 5" xfId="597"/>
    <cellStyle name="Dziesiętny_Invoices2001Slovakia 5" xfId="592"/>
    <cellStyle name="Dziesietny_Invoices2001Slovakia 6" xfId="555"/>
    <cellStyle name="Dziesiętny_Invoices2001Slovakia 6" xfId="595"/>
    <cellStyle name="Dziesietny_Invoices2001Slovakia 7" xfId="591"/>
    <cellStyle name="Dziesiętny_Invoices2001Slovakia 7" xfId="588"/>
    <cellStyle name="e" xfId="23"/>
    <cellStyle name="e 2" xfId="549"/>
    <cellStyle name="Emphasis 1" xfId="368"/>
    <cellStyle name="Emphasis 2" xfId="369"/>
    <cellStyle name="Emphasis 3" xfId="370"/>
    <cellStyle name="Enter Currency (0)" xfId="371"/>
    <cellStyle name="Enter Currency (2)" xfId="372"/>
    <cellStyle name="Enter Units (0)" xfId="373"/>
    <cellStyle name="Enter Units (1)" xfId="374"/>
    <cellStyle name="Enter Units (2)" xfId="375"/>
    <cellStyle name="Entered" xfId="376"/>
    <cellStyle name="f" xfId="24"/>
    <cellStyle name="f 2" xfId="550"/>
    <cellStyle name="Fixed" xfId="25"/>
    <cellStyle name="Grey" xfId="377"/>
    <cellStyle name="ha" xfId="26"/>
    <cellStyle name="Head 1" xfId="378"/>
    <cellStyle name="HEADER" xfId="379"/>
    <cellStyle name="Header1" xfId="27"/>
    <cellStyle name="Header2" xfId="28"/>
    <cellStyle name="Heading 1" xfId="29" builtinId="16" customBuiltin="1"/>
    <cellStyle name="Heading 2" xfId="30" builtinId="17" customBuiltin="1"/>
    <cellStyle name="Heading1" xfId="31"/>
    <cellStyle name="Heading2" xfId="32"/>
    <cellStyle name="HEADINGS" xfId="380"/>
    <cellStyle name="HEADINGSTOP" xfId="381"/>
    <cellStyle name="Hoa-Scholl" xfId="382"/>
    <cellStyle name="i·0" xfId="383"/>
    <cellStyle name="Input [yellow]" xfId="384"/>
    <cellStyle name="Integer" xfId="33"/>
    <cellStyle name="ke" xfId="385"/>
    <cellStyle name="KENGANG" xfId="386"/>
    <cellStyle name="KHUNG" xfId="387"/>
    <cellStyle name="Ledger 17 x 11 in" xfId="388"/>
    <cellStyle name="Lines" xfId="34"/>
    <cellStyle name="Link Currency (0)" xfId="389"/>
    <cellStyle name="Link Currency (2)" xfId="390"/>
    <cellStyle name="Link Units (0)" xfId="391"/>
    <cellStyle name="Link Units (1)" xfId="392"/>
    <cellStyle name="Link Units (2)" xfId="393"/>
    <cellStyle name="Millares [0]_Well Timing" xfId="394"/>
    <cellStyle name="Millares_Well Timing" xfId="395"/>
    <cellStyle name="Milliers [0]_AR1194" xfId="396"/>
    <cellStyle name="Milliers_AR1194" xfId="397"/>
    <cellStyle name="Model" xfId="398"/>
    <cellStyle name="moi" xfId="35"/>
    <cellStyle name="Moneda [0]_Well Timing" xfId="399"/>
    <cellStyle name="Moneda_Well Timing" xfId="400"/>
    <cellStyle name="Monétaire [0]_AR1194" xfId="401"/>
    <cellStyle name="Monétaire_AR1194" xfId="402"/>
    <cellStyle name="n" xfId="36"/>
    <cellStyle name="N_Book1" xfId="403"/>
    <cellStyle name="n_Dien nuoc 01-04-08 ca VT" xfId="404"/>
    <cellStyle name="n_VB phap luat-08-03" xfId="405"/>
    <cellStyle name="New Times Roman" xfId="406"/>
    <cellStyle name="No borders" xfId="37"/>
    <cellStyle name="no dec" xfId="407"/>
    <cellStyle name="ÑONVÒ" xfId="408"/>
    <cellStyle name="Normal" xfId="0" builtinId="0"/>
    <cellStyle name="Normal - Style1" xfId="38"/>
    <cellStyle name="Normal 2" xfId="39"/>
    <cellStyle name="Normal 2 2" xfId="551"/>
    <cellStyle name="Normal 3" xfId="80"/>
    <cellStyle name="Normal 4" xfId="545"/>
    <cellStyle name="Normal_SHEET" xfId="40"/>
    <cellStyle name="Normal1" xfId="409"/>
    <cellStyle name="Normalny_Cennik obowiazuje od 06-08-2001 r (1)" xfId="410"/>
    <cellStyle name="Œ…‹æØ‚è [0.00]_laroux" xfId="41"/>
    <cellStyle name="Œ…‹æØ‚è_laroux" xfId="42"/>
    <cellStyle name="oft Excel]_x000d__x000a_Comment=open=/f ‚ðw’è‚·‚é‚ÆAƒ†[ƒU[’è‹`ŠÖ”‚ðŠÖ”“\‚è•t‚¯‚Ìˆê——‚É“o˜^‚·‚é‚±‚Æ‚ª‚Å‚«‚Ü‚·B_x000d__x000a_Maximized" xfId="411"/>
    <cellStyle name="omma [0]_Mktg Prog" xfId="412"/>
    <cellStyle name="ormal_Sheet1_1" xfId="413"/>
    <cellStyle name="per.style" xfId="414"/>
    <cellStyle name="Percent [0]" xfId="415"/>
    <cellStyle name="Percent [00]" xfId="416"/>
    <cellStyle name="Percent [2]" xfId="417"/>
    <cellStyle name="PERCENTAGE" xfId="418"/>
    <cellStyle name="PrePop Currency (0)" xfId="419"/>
    <cellStyle name="PrePop Currency (2)" xfId="420"/>
    <cellStyle name="PrePop Units (0)" xfId="421"/>
    <cellStyle name="PrePop Units (1)" xfId="422"/>
    <cellStyle name="PrePop Units (2)" xfId="423"/>
    <cellStyle name="pricing" xfId="424"/>
    <cellStyle name="PSChar" xfId="43"/>
    <cellStyle name="PSDate" xfId="44"/>
    <cellStyle name="PSDec" xfId="45"/>
    <cellStyle name="PSHeading" xfId="46"/>
    <cellStyle name="PSInt" xfId="47"/>
    <cellStyle name="PSSpacer" xfId="48"/>
    <cellStyle name="regstoresfromspecstores" xfId="425"/>
    <cellStyle name="RevList" xfId="426"/>
    <cellStyle name="S—_x0008_" xfId="427"/>
    <cellStyle name="SAPBEXaggData" xfId="428"/>
    <cellStyle name="SAPBEXaggDataEmph" xfId="429"/>
    <cellStyle name="SAPBEXaggItem" xfId="430"/>
    <cellStyle name="SAPBEXchaText" xfId="431"/>
    <cellStyle name="SAPBEXexcBad7" xfId="432"/>
    <cellStyle name="SAPBEXexcBad8" xfId="433"/>
    <cellStyle name="SAPBEXexcBad9" xfId="434"/>
    <cellStyle name="SAPBEXexcCritical4" xfId="435"/>
    <cellStyle name="SAPBEXexcCritical5" xfId="436"/>
    <cellStyle name="SAPBEXexcCritical6" xfId="437"/>
    <cellStyle name="SAPBEXexcGood1" xfId="438"/>
    <cellStyle name="SAPBEXexcGood2" xfId="439"/>
    <cellStyle name="SAPBEXexcGood3" xfId="440"/>
    <cellStyle name="SAPBEXfilterDrill" xfId="441"/>
    <cellStyle name="SAPBEXfilterItem" xfId="442"/>
    <cellStyle name="SAPBEXfilterText" xfId="443"/>
    <cellStyle name="SAPBEXformats" xfId="444"/>
    <cellStyle name="SAPBEXheaderItem" xfId="445"/>
    <cellStyle name="SAPBEXheaderText" xfId="446"/>
    <cellStyle name="SAPBEXresData" xfId="447"/>
    <cellStyle name="SAPBEXresDataEmph" xfId="448"/>
    <cellStyle name="SAPBEXresItem" xfId="449"/>
    <cellStyle name="SAPBEXstdData" xfId="450"/>
    <cellStyle name="SAPBEXstdDataEmph" xfId="451"/>
    <cellStyle name="SAPBEXstdItem" xfId="452"/>
    <cellStyle name="SAPBEXtitle" xfId="453"/>
    <cellStyle name="SAPBEXundefined" xfId="454"/>
    <cellStyle name="SHADEDSTORES" xfId="455"/>
    <cellStyle name="Sheet Title" xfId="456"/>
    <cellStyle name="songuyen" xfId="457"/>
    <cellStyle name="specstores" xfId="458"/>
    <cellStyle name="Standard_Anpassen der Amortisation" xfId="49"/>
    <cellStyle name="Style 1" xfId="50"/>
    <cellStyle name="Style 10" xfId="459"/>
    <cellStyle name="Style 11" xfId="460"/>
    <cellStyle name="Style 12" xfId="461"/>
    <cellStyle name="Style 12 2" xfId="585"/>
    <cellStyle name="Style 13" xfId="462"/>
    <cellStyle name="Style 14" xfId="463"/>
    <cellStyle name="Style 15" xfId="464"/>
    <cellStyle name="Style 16" xfId="465"/>
    <cellStyle name="Style 17" xfId="466"/>
    <cellStyle name="Style 18" xfId="467"/>
    <cellStyle name="Style 19" xfId="468"/>
    <cellStyle name="Style 2" xfId="469"/>
    <cellStyle name="Style 2 2" xfId="586"/>
    <cellStyle name="Style 20" xfId="470"/>
    <cellStyle name="Style 21" xfId="471"/>
    <cellStyle name="Style 22" xfId="472"/>
    <cellStyle name="Style 23" xfId="473"/>
    <cellStyle name="Style 24" xfId="474"/>
    <cellStyle name="Style 25" xfId="475"/>
    <cellStyle name="Style 26" xfId="476"/>
    <cellStyle name="Style 26 2" xfId="587"/>
    <cellStyle name="Style 27" xfId="477"/>
    <cellStyle name="Style 28" xfId="478"/>
    <cellStyle name="Style 29" xfId="479"/>
    <cellStyle name="Style 3" xfId="480"/>
    <cellStyle name="Style 30" xfId="481"/>
    <cellStyle name="Style 31" xfId="482"/>
    <cellStyle name="Style 32" xfId="483"/>
    <cellStyle name="Style 33" xfId="484"/>
    <cellStyle name="Style 34" xfId="485"/>
    <cellStyle name="Style 35" xfId="486"/>
    <cellStyle name="Style 36" xfId="487"/>
    <cellStyle name="Style 36 2" xfId="590"/>
    <cellStyle name="Style 37" xfId="488"/>
    <cellStyle name="Style 38" xfId="489"/>
    <cellStyle name="Style 39" xfId="490"/>
    <cellStyle name="Style 4" xfId="491"/>
    <cellStyle name="Style 40" xfId="492"/>
    <cellStyle name="Style 41" xfId="493"/>
    <cellStyle name="Style 42" xfId="494"/>
    <cellStyle name="Style 43" xfId="495"/>
    <cellStyle name="Style 44" xfId="496"/>
    <cellStyle name="Style 45" xfId="497"/>
    <cellStyle name="Style 46" xfId="498"/>
    <cellStyle name="Style 47" xfId="499"/>
    <cellStyle name="Style 48" xfId="500"/>
    <cellStyle name="Style 49" xfId="501"/>
    <cellStyle name="Style 5" xfId="502"/>
    <cellStyle name="Style 50" xfId="503"/>
    <cellStyle name="Style 51" xfId="504"/>
    <cellStyle name="Style 52" xfId="505"/>
    <cellStyle name="Style 53" xfId="506"/>
    <cellStyle name="Style 54" xfId="507"/>
    <cellStyle name="Style 55" xfId="508"/>
    <cellStyle name="Style 56" xfId="509"/>
    <cellStyle name="Style 57" xfId="510"/>
    <cellStyle name="Style 58" xfId="511"/>
    <cellStyle name="Style 59" xfId="512"/>
    <cellStyle name="Style 6" xfId="513"/>
    <cellStyle name="Style 60" xfId="514"/>
    <cellStyle name="Style 61" xfId="515"/>
    <cellStyle name="Style 62" xfId="516"/>
    <cellStyle name="Style 7" xfId="517"/>
    <cellStyle name="Style 8" xfId="518"/>
    <cellStyle name="Style 9" xfId="519"/>
    <cellStyle name="subhead" xfId="520"/>
    <cellStyle name="Subtotal" xfId="521"/>
    <cellStyle name="T" xfId="51"/>
    <cellStyle name="T_Book1" xfId="522"/>
    <cellStyle name="T_Dien nuoc 01-04-08 ca VT" xfId="523"/>
    <cellStyle name="T_Don gia bo trai song to lich (Cau moi - duong 70)" xfId="524"/>
    <cellStyle name="T_VB phap luat-08-03" xfId="525"/>
    <cellStyle name="Text Indent A" xfId="526"/>
    <cellStyle name="Text Indent B" xfId="527"/>
    <cellStyle name="Text Indent C" xfId="528"/>
    <cellStyle name="Total" xfId="53" builtinId="25" customBuiltin="1"/>
    <cellStyle name="Total   Grand" xfId="54"/>
    <cellStyle name="Total   Grand Double" xfId="55"/>
    <cellStyle name="Total   Sub" xfId="56"/>
    <cellStyle name="Two d.p." xfId="57"/>
    <cellStyle name="th" xfId="52"/>
    <cellStyle name="þ_x001d_ð¤_x000c_¯þ_x0014__x000d_¨þU_x0001_À_x0004_ _x0015__x000f__x0001__x0001_" xfId="529"/>
    <cellStyle name="þ_x001d_ðÇ%Uý—&amp;Hý9_x0008_Ÿ_x0009_s_x000a__x0007__x0001__x0001_" xfId="530"/>
    <cellStyle name="þ_x001d_ðK_x000c_Fý_x001b__x000d_9ýU_x0001_Ð_x0008_¦)_x0007__x0001__x0001_" xfId="531"/>
    <cellStyle name="viet" xfId="58"/>
    <cellStyle name="viet2" xfId="59"/>
    <cellStyle name="vntxt1" xfId="532"/>
    <cellStyle name="vntxt2" xfId="533"/>
    <cellStyle name="vnhead1" xfId="534"/>
    <cellStyle name="vnhead3" xfId="535"/>
    <cellStyle name="Währung [0]_Compiling Utility Macros" xfId="60"/>
    <cellStyle name="Währung_Compiling Utility Macros" xfId="61"/>
    <cellStyle name="Walutowy [0]_Invoices2001Slovakia" xfId="536"/>
    <cellStyle name="Walutowy_Invoices2001Slovakia" xfId="537"/>
    <cellStyle name="xuan" xfId="538"/>
    <cellStyle name=" [0.00]_ Att. 1- Cover" xfId="77"/>
    <cellStyle name="_ Att. 1- Cover" xfId="78"/>
    <cellStyle name="?_ Att. 1- Cover" xfId="79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맀_Sheet1_총괄표 (수출입) (2)" xfId="539"/>
    <cellStyle name="콤마 [0]_ 비목별 월별기술 " xfId="540"/>
    <cellStyle name="콤마_ 비목별 월별기술 " xfId="541"/>
    <cellStyle name="통화 [0]_1202" xfId="71"/>
    <cellStyle name="통화_1202" xfId="72"/>
    <cellStyle name="표섀_변경(최종)" xfId="542"/>
    <cellStyle name="표준_(정보부문)월별인원계획" xfId="73"/>
    <cellStyle name="一般_00Q3902REV.1" xfId="68"/>
    <cellStyle name="千分位[0]_00Q3902REV.1" xfId="69"/>
    <cellStyle name="千分位_00Q3902REV.1" xfId="70"/>
    <cellStyle name="桁区切り_工費" xfId="543"/>
    <cellStyle name="標準_Standard" xfId="544"/>
    <cellStyle name="貨幣 [0]_00Q3902REV.1" xfId="74"/>
    <cellStyle name="貨幣[0]_BRE" xfId="75"/>
    <cellStyle name="貨幣_00Q3902REV.1" xfId="7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007B9"/>
      <color rgb="FF003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(Trang)\Cong%20viec\Ngoai\C.Huong\2005\HM\THANH\DD%20CA%20MAU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ro giup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20"/>
  <sheetViews>
    <sheetView workbookViewId="0">
      <pane xSplit="3" ySplit="6" topLeftCell="D19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RowHeight="15.75"/>
  <cols>
    <col min="1" max="1" width="5.25" style="388" customWidth="1"/>
    <col min="2" max="2" width="13.625" style="389" customWidth="1"/>
    <col min="3" max="3" width="15" style="389" customWidth="1"/>
    <col min="4" max="5" width="14.25" style="389" customWidth="1"/>
    <col min="6" max="6" width="15.5" style="389" customWidth="1"/>
    <col min="7" max="8" width="14.375" style="389" customWidth="1"/>
    <col min="9" max="11" width="15.5" style="389" customWidth="1"/>
    <col min="12" max="12" width="14.75" style="389" customWidth="1"/>
    <col min="13" max="256" width="9" style="389"/>
    <col min="257" max="257" width="5.25" style="389" customWidth="1"/>
    <col min="258" max="258" width="13.625" style="389" customWidth="1"/>
    <col min="259" max="259" width="15" style="389" customWidth="1"/>
    <col min="260" max="261" width="14.25" style="389" customWidth="1"/>
    <col min="262" max="262" width="15.5" style="389" customWidth="1"/>
    <col min="263" max="264" width="14.375" style="389" customWidth="1"/>
    <col min="265" max="267" width="15.5" style="389" customWidth="1"/>
    <col min="268" max="268" width="14.75" style="389" customWidth="1"/>
    <col min="269" max="512" width="9" style="389"/>
    <col min="513" max="513" width="5.25" style="389" customWidth="1"/>
    <col min="514" max="514" width="13.625" style="389" customWidth="1"/>
    <col min="515" max="515" width="15" style="389" customWidth="1"/>
    <col min="516" max="517" width="14.25" style="389" customWidth="1"/>
    <col min="518" max="518" width="15.5" style="389" customWidth="1"/>
    <col min="519" max="520" width="14.375" style="389" customWidth="1"/>
    <col min="521" max="523" width="15.5" style="389" customWidth="1"/>
    <col min="524" max="524" width="14.75" style="389" customWidth="1"/>
    <col min="525" max="768" width="9" style="389"/>
    <col min="769" max="769" width="5.25" style="389" customWidth="1"/>
    <col min="770" max="770" width="13.625" style="389" customWidth="1"/>
    <col min="771" max="771" width="15" style="389" customWidth="1"/>
    <col min="772" max="773" width="14.25" style="389" customWidth="1"/>
    <col min="774" max="774" width="15.5" style="389" customWidth="1"/>
    <col min="775" max="776" width="14.375" style="389" customWidth="1"/>
    <col min="777" max="779" width="15.5" style="389" customWidth="1"/>
    <col min="780" max="780" width="14.75" style="389" customWidth="1"/>
    <col min="781" max="1024" width="9" style="389"/>
    <col min="1025" max="1025" width="5.25" style="389" customWidth="1"/>
    <col min="1026" max="1026" width="13.625" style="389" customWidth="1"/>
    <col min="1027" max="1027" width="15" style="389" customWidth="1"/>
    <col min="1028" max="1029" width="14.25" style="389" customWidth="1"/>
    <col min="1030" max="1030" width="15.5" style="389" customWidth="1"/>
    <col min="1031" max="1032" width="14.375" style="389" customWidth="1"/>
    <col min="1033" max="1035" width="15.5" style="389" customWidth="1"/>
    <col min="1036" max="1036" width="14.75" style="389" customWidth="1"/>
    <col min="1037" max="1280" width="9" style="389"/>
    <col min="1281" max="1281" width="5.25" style="389" customWidth="1"/>
    <col min="1282" max="1282" width="13.625" style="389" customWidth="1"/>
    <col min="1283" max="1283" width="15" style="389" customWidth="1"/>
    <col min="1284" max="1285" width="14.25" style="389" customWidth="1"/>
    <col min="1286" max="1286" width="15.5" style="389" customWidth="1"/>
    <col min="1287" max="1288" width="14.375" style="389" customWidth="1"/>
    <col min="1289" max="1291" width="15.5" style="389" customWidth="1"/>
    <col min="1292" max="1292" width="14.75" style="389" customWidth="1"/>
    <col min="1293" max="1536" width="9" style="389"/>
    <col min="1537" max="1537" width="5.25" style="389" customWidth="1"/>
    <col min="1538" max="1538" width="13.625" style="389" customWidth="1"/>
    <col min="1539" max="1539" width="15" style="389" customWidth="1"/>
    <col min="1540" max="1541" width="14.25" style="389" customWidth="1"/>
    <col min="1542" max="1542" width="15.5" style="389" customWidth="1"/>
    <col min="1543" max="1544" width="14.375" style="389" customWidth="1"/>
    <col min="1545" max="1547" width="15.5" style="389" customWidth="1"/>
    <col min="1548" max="1548" width="14.75" style="389" customWidth="1"/>
    <col min="1549" max="1792" width="9" style="389"/>
    <col min="1793" max="1793" width="5.25" style="389" customWidth="1"/>
    <col min="1794" max="1794" width="13.625" style="389" customWidth="1"/>
    <col min="1795" max="1795" width="15" style="389" customWidth="1"/>
    <col min="1796" max="1797" width="14.25" style="389" customWidth="1"/>
    <col min="1798" max="1798" width="15.5" style="389" customWidth="1"/>
    <col min="1799" max="1800" width="14.375" style="389" customWidth="1"/>
    <col min="1801" max="1803" width="15.5" style="389" customWidth="1"/>
    <col min="1804" max="1804" width="14.75" style="389" customWidth="1"/>
    <col min="1805" max="2048" width="9" style="389"/>
    <col min="2049" max="2049" width="5.25" style="389" customWidth="1"/>
    <col min="2050" max="2050" width="13.625" style="389" customWidth="1"/>
    <col min="2051" max="2051" width="15" style="389" customWidth="1"/>
    <col min="2052" max="2053" width="14.25" style="389" customWidth="1"/>
    <col min="2054" max="2054" width="15.5" style="389" customWidth="1"/>
    <col min="2055" max="2056" width="14.375" style="389" customWidth="1"/>
    <col min="2057" max="2059" width="15.5" style="389" customWidth="1"/>
    <col min="2060" max="2060" width="14.75" style="389" customWidth="1"/>
    <col min="2061" max="2304" width="9" style="389"/>
    <col min="2305" max="2305" width="5.25" style="389" customWidth="1"/>
    <col min="2306" max="2306" width="13.625" style="389" customWidth="1"/>
    <col min="2307" max="2307" width="15" style="389" customWidth="1"/>
    <col min="2308" max="2309" width="14.25" style="389" customWidth="1"/>
    <col min="2310" max="2310" width="15.5" style="389" customWidth="1"/>
    <col min="2311" max="2312" width="14.375" style="389" customWidth="1"/>
    <col min="2313" max="2315" width="15.5" style="389" customWidth="1"/>
    <col min="2316" max="2316" width="14.75" style="389" customWidth="1"/>
    <col min="2317" max="2560" width="9" style="389"/>
    <col min="2561" max="2561" width="5.25" style="389" customWidth="1"/>
    <col min="2562" max="2562" width="13.625" style="389" customWidth="1"/>
    <col min="2563" max="2563" width="15" style="389" customWidth="1"/>
    <col min="2564" max="2565" width="14.25" style="389" customWidth="1"/>
    <col min="2566" max="2566" width="15.5" style="389" customWidth="1"/>
    <col min="2567" max="2568" width="14.375" style="389" customWidth="1"/>
    <col min="2569" max="2571" width="15.5" style="389" customWidth="1"/>
    <col min="2572" max="2572" width="14.75" style="389" customWidth="1"/>
    <col min="2573" max="2816" width="9" style="389"/>
    <col min="2817" max="2817" width="5.25" style="389" customWidth="1"/>
    <col min="2818" max="2818" width="13.625" style="389" customWidth="1"/>
    <col min="2819" max="2819" width="15" style="389" customWidth="1"/>
    <col min="2820" max="2821" width="14.25" style="389" customWidth="1"/>
    <col min="2822" max="2822" width="15.5" style="389" customWidth="1"/>
    <col min="2823" max="2824" width="14.375" style="389" customWidth="1"/>
    <col min="2825" max="2827" width="15.5" style="389" customWidth="1"/>
    <col min="2828" max="2828" width="14.75" style="389" customWidth="1"/>
    <col min="2829" max="3072" width="9" style="389"/>
    <col min="3073" max="3073" width="5.25" style="389" customWidth="1"/>
    <col min="3074" max="3074" width="13.625" style="389" customWidth="1"/>
    <col min="3075" max="3075" width="15" style="389" customWidth="1"/>
    <col min="3076" max="3077" width="14.25" style="389" customWidth="1"/>
    <col min="3078" max="3078" width="15.5" style="389" customWidth="1"/>
    <col min="3079" max="3080" width="14.375" style="389" customWidth="1"/>
    <col min="3081" max="3083" width="15.5" style="389" customWidth="1"/>
    <col min="3084" max="3084" width="14.75" style="389" customWidth="1"/>
    <col min="3085" max="3328" width="9" style="389"/>
    <col min="3329" max="3329" width="5.25" style="389" customWidth="1"/>
    <col min="3330" max="3330" width="13.625" style="389" customWidth="1"/>
    <col min="3331" max="3331" width="15" style="389" customWidth="1"/>
    <col min="3332" max="3333" width="14.25" style="389" customWidth="1"/>
    <col min="3334" max="3334" width="15.5" style="389" customWidth="1"/>
    <col min="3335" max="3336" width="14.375" style="389" customWidth="1"/>
    <col min="3337" max="3339" width="15.5" style="389" customWidth="1"/>
    <col min="3340" max="3340" width="14.75" style="389" customWidth="1"/>
    <col min="3341" max="3584" width="9" style="389"/>
    <col min="3585" max="3585" width="5.25" style="389" customWidth="1"/>
    <col min="3586" max="3586" width="13.625" style="389" customWidth="1"/>
    <col min="3587" max="3587" width="15" style="389" customWidth="1"/>
    <col min="3588" max="3589" width="14.25" style="389" customWidth="1"/>
    <col min="3590" max="3590" width="15.5" style="389" customWidth="1"/>
    <col min="3591" max="3592" width="14.375" style="389" customWidth="1"/>
    <col min="3593" max="3595" width="15.5" style="389" customWidth="1"/>
    <col min="3596" max="3596" width="14.75" style="389" customWidth="1"/>
    <col min="3597" max="3840" width="9" style="389"/>
    <col min="3841" max="3841" width="5.25" style="389" customWidth="1"/>
    <col min="3842" max="3842" width="13.625" style="389" customWidth="1"/>
    <col min="3843" max="3843" width="15" style="389" customWidth="1"/>
    <col min="3844" max="3845" width="14.25" style="389" customWidth="1"/>
    <col min="3846" max="3846" width="15.5" style="389" customWidth="1"/>
    <col min="3847" max="3848" width="14.375" style="389" customWidth="1"/>
    <col min="3849" max="3851" width="15.5" style="389" customWidth="1"/>
    <col min="3852" max="3852" width="14.75" style="389" customWidth="1"/>
    <col min="3853" max="4096" width="9" style="389"/>
    <col min="4097" max="4097" width="5.25" style="389" customWidth="1"/>
    <col min="4098" max="4098" width="13.625" style="389" customWidth="1"/>
    <col min="4099" max="4099" width="15" style="389" customWidth="1"/>
    <col min="4100" max="4101" width="14.25" style="389" customWidth="1"/>
    <col min="4102" max="4102" width="15.5" style="389" customWidth="1"/>
    <col min="4103" max="4104" width="14.375" style="389" customWidth="1"/>
    <col min="4105" max="4107" width="15.5" style="389" customWidth="1"/>
    <col min="4108" max="4108" width="14.75" style="389" customWidth="1"/>
    <col min="4109" max="4352" width="9" style="389"/>
    <col min="4353" max="4353" width="5.25" style="389" customWidth="1"/>
    <col min="4354" max="4354" width="13.625" style="389" customWidth="1"/>
    <col min="4355" max="4355" width="15" style="389" customWidth="1"/>
    <col min="4356" max="4357" width="14.25" style="389" customWidth="1"/>
    <col min="4358" max="4358" width="15.5" style="389" customWidth="1"/>
    <col min="4359" max="4360" width="14.375" style="389" customWidth="1"/>
    <col min="4361" max="4363" width="15.5" style="389" customWidth="1"/>
    <col min="4364" max="4364" width="14.75" style="389" customWidth="1"/>
    <col min="4365" max="4608" width="9" style="389"/>
    <col min="4609" max="4609" width="5.25" style="389" customWidth="1"/>
    <col min="4610" max="4610" width="13.625" style="389" customWidth="1"/>
    <col min="4611" max="4611" width="15" style="389" customWidth="1"/>
    <col min="4612" max="4613" width="14.25" style="389" customWidth="1"/>
    <col min="4614" max="4614" width="15.5" style="389" customWidth="1"/>
    <col min="4615" max="4616" width="14.375" style="389" customWidth="1"/>
    <col min="4617" max="4619" width="15.5" style="389" customWidth="1"/>
    <col min="4620" max="4620" width="14.75" style="389" customWidth="1"/>
    <col min="4621" max="4864" width="9" style="389"/>
    <col min="4865" max="4865" width="5.25" style="389" customWidth="1"/>
    <col min="4866" max="4866" width="13.625" style="389" customWidth="1"/>
    <col min="4867" max="4867" width="15" style="389" customWidth="1"/>
    <col min="4868" max="4869" width="14.25" style="389" customWidth="1"/>
    <col min="4870" max="4870" width="15.5" style="389" customWidth="1"/>
    <col min="4871" max="4872" width="14.375" style="389" customWidth="1"/>
    <col min="4873" max="4875" width="15.5" style="389" customWidth="1"/>
    <col min="4876" max="4876" width="14.75" style="389" customWidth="1"/>
    <col min="4877" max="5120" width="9" style="389"/>
    <col min="5121" max="5121" width="5.25" style="389" customWidth="1"/>
    <col min="5122" max="5122" width="13.625" style="389" customWidth="1"/>
    <col min="5123" max="5123" width="15" style="389" customWidth="1"/>
    <col min="5124" max="5125" width="14.25" style="389" customWidth="1"/>
    <col min="5126" max="5126" width="15.5" style="389" customWidth="1"/>
    <col min="5127" max="5128" width="14.375" style="389" customWidth="1"/>
    <col min="5129" max="5131" width="15.5" style="389" customWidth="1"/>
    <col min="5132" max="5132" width="14.75" style="389" customWidth="1"/>
    <col min="5133" max="5376" width="9" style="389"/>
    <col min="5377" max="5377" width="5.25" style="389" customWidth="1"/>
    <col min="5378" max="5378" width="13.625" style="389" customWidth="1"/>
    <col min="5379" max="5379" width="15" style="389" customWidth="1"/>
    <col min="5380" max="5381" width="14.25" style="389" customWidth="1"/>
    <col min="5382" max="5382" width="15.5" style="389" customWidth="1"/>
    <col min="5383" max="5384" width="14.375" style="389" customWidth="1"/>
    <col min="5385" max="5387" width="15.5" style="389" customWidth="1"/>
    <col min="5388" max="5388" width="14.75" style="389" customWidth="1"/>
    <col min="5389" max="5632" width="9" style="389"/>
    <col min="5633" max="5633" width="5.25" style="389" customWidth="1"/>
    <col min="5634" max="5634" width="13.625" style="389" customWidth="1"/>
    <col min="5635" max="5635" width="15" style="389" customWidth="1"/>
    <col min="5636" max="5637" width="14.25" style="389" customWidth="1"/>
    <col min="5638" max="5638" width="15.5" style="389" customWidth="1"/>
    <col min="5639" max="5640" width="14.375" style="389" customWidth="1"/>
    <col min="5641" max="5643" width="15.5" style="389" customWidth="1"/>
    <col min="5644" max="5644" width="14.75" style="389" customWidth="1"/>
    <col min="5645" max="5888" width="9" style="389"/>
    <col min="5889" max="5889" width="5.25" style="389" customWidth="1"/>
    <col min="5890" max="5890" width="13.625" style="389" customWidth="1"/>
    <col min="5891" max="5891" width="15" style="389" customWidth="1"/>
    <col min="5892" max="5893" width="14.25" style="389" customWidth="1"/>
    <col min="5894" max="5894" width="15.5" style="389" customWidth="1"/>
    <col min="5895" max="5896" width="14.375" style="389" customWidth="1"/>
    <col min="5897" max="5899" width="15.5" style="389" customWidth="1"/>
    <col min="5900" max="5900" width="14.75" style="389" customWidth="1"/>
    <col min="5901" max="6144" width="9" style="389"/>
    <col min="6145" max="6145" width="5.25" style="389" customWidth="1"/>
    <col min="6146" max="6146" width="13.625" style="389" customWidth="1"/>
    <col min="6147" max="6147" width="15" style="389" customWidth="1"/>
    <col min="6148" max="6149" width="14.25" style="389" customWidth="1"/>
    <col min="6150" max="6150" width="15.5" style="389" customWidth="1"/>
    <col min="6151" max="6152" width="14.375" style="389" customWidth="1"/>
    <col min="6153" max="6155" width="15.5" style="389" customWidth="1"/>
    <col min="6156" max="6156" width="14.75" style="389" customWidth="1"/>
    <col min="6157" max="6400" width="9" style="389"/>
    <col min="6401" max="6401" width="5.25" style="389" customWidth="1"/>
    <col min="6402" max="6402" width="13.625" style="389" customWidth="1"/>
    <col min="6403" max="6403" width="15" style="389" customWidth="1"/>
    <col min="6404" max="6405" width="14.25" style="389" customWidth="1"/>
    <col min="6406" max="6406" width="15.5" style="389" customWidth="1"/>
    <col min="6407" max="6408" width="14.375" style="389" customWidth="1"/>
    <col min="6409" max="6411" width="15.5" style="389" customWidth="1"/>
    <col min="6412" max="6412" width="14.75" style="389" customWidth="1"/>
    <col min="6413" max="6656" width="9" style="389"/>
    <col min="6657" max="6657" width="5.25" style="389" customWidth="1"/>
    <col min="6658" max="6658" width="13.625" style="389" customWidth="1"/>
    <col min="6659" max="6659" width="15" style="389" customWidth="1"/>
    <col min="6660" max="6661" width="14.25" style="389" customWidth="1"/>
    <col min="6662" max="6662" width="15.5" style="389" customWidth="1"/>
    <col min="6663" max="6664" width="14.375" style="389" customWidth="1"/>
    <col min="6665" max="6667" width="15.5" style="389" customWidth="1"/>
    <col min="6668" max="6668" width="14.75" style="389" customWidth="1"/>
    <col min="6669" max="6912" width="9" style="389"/>
    <col min="6913" max="6913" width="5.25" style="389" customWidth="1"/>
    <col min="6914" max="6914" width="13.625" style="389" customWidth="1"/>
    <col min="6915" max="6915" width="15" style="389" customWidth="1"/>
    <col min="6916" max="6917" width="14.25" style="389" customWidth="1"/>
    <col min="6918" max="6918" width="15.5" style="389" customWidth="1"/>
    <col min="6919" max="6920" width="14.375" style="389" customWidth="1"/>
    <col min="6921" max="6923" width="15.5" style="389" customWidth="1"/>
    <col min="6924" max="6924" width="14.75" style="389" customWidth="1"/>
    <col min="6925" max="7168" width="9" style="389"/>
    <col min="7169" max="7169" width="5.25" style="389" customWidth="1"/>
    <col min="7170" max="7170" width="13.625" style="389" customWidth="1"/>
    <col min="7171" max="7171" width="15" style="389" customWidth="1"/>
    <col min="7172" max="7173" width="14.25" style="389" customWidth="1"/>
    <col min="7174" max="7174" width="15.5" style="389" customWidth="1"/>
    <col min="7175" max="7176" width="14.375" style="389" customWidth="1"/>
    <col min="7177" max="7179" width="15.5" style="389" customWidth="1"/>
    <col min="7180" max="7180" width="14.75" style="389" customWidth="1"/>
    <col min="7181" max="7424" width="9" style="389"/>
    <col min="7425" max="7425" width="5.25" style="389" customWidth="1"/>
    <col min="7426" max="7426" width="13.625" style="389" customWidth="1"/>
    <col min="7427" max="7427" width="15" style="389" customWidth="1"/>
    <col min="7428" max="7429" width="14.25" style="389" customWidth="1"/>
    <col min="7430" max="7430" width="15.5" style="389" customWidth="1"/>
    <col min="7431" max="7432" width="14.375" style="389" customWidth="1"/>
    <col min="7433" max="7435" width="15.5" style="389" customWidth="1"/>
    <col min="7436" max="7436" width="14.75" style="389" customWidth="1"/>
    <col min="7437" max="7680" width="9" style="389"/>
    <col min="7681" max="7681" width="5.25" style="389" customWidth="1"/>
    <col min="7682" max="7682" width="13.625" style="389" customWidth="1"/>
    <col min="7683" max="7683" width="15" style="389" customWidth="1"/>
    <col min="7684" max="7685" width="14.25" style="389" customWidth="1"/>
    <col min="7686" max="7686" width="15.5" style="389" customWidth="1"/>
    <col min="7687" max="7688" width="14.375" style="389" customWidth="1"/>
    <col min="7689" max="7691" width="15.5" style="389" customWidth="1"/>
    <col min="7692" max="7692" width="14.75" style="389" customWidth="1"/>
    <col min="7693" max="7936" width="9" style="389"/>
    <col min="7937" max="7937" width="5.25" style="389" customWidth="1"/>
    <col min="7938" max="7938" width="13.625" style="389" customWidth="1"/>
    <col min="7939" max="7939" width="15" style="389" customWidth="1"/>
    <col min="7940" max="7941" width="14.25" style="389" customWidth="1"/>
    <col min="7942" max="7942" width="15.5" style="389" customWidth="1"/>
    <col min="7943" max="7944" width="14.375" style="389" customWidth="1"/>
    <col min="7945" max="7947" width="15.5" style="389" customWidth="1"/>
    <col min="7948" max="7948" width="14.75" style="389" customWidth="1"/>
    <col min="7949" max="8192" width="9" style="389"/>
    <col min="8193" max="8193" width="5.25" style="389" customWidth="1"/>
    <col min="8194" max="8194" width="13.625" style="389" customWidth="1"/>
    <col min="8195" max="8195" width="15" style="389" customWidth="1"/>
    <col min="8196" max="8197" width="14.25" style="389" customWidth="1"/>
    <col min="8198" max="8198" width="15.5" style="389" customWidth="1"/>
    <col min="8199" max="8200" width="14.375" style="389" customWidth="1"/>
    <col min="8201" max="8203" width="15.5" style="389" customWidth="1"/>
    <col min="8204" max="8204" width="14.75" style="389" customWidth="1"/>
    <col min="8205" max="8448" width="9" style="389"/>
    <col min="8449" max="8449" width="5.25" style="389" customWidth="1"/>
    <col min="8450" max="8450" width="13.625" style="389" customWidth="1"/>
    <col min="8451" max="8451" width="15" style="389" customWidth="1"/>
    <col min="8452" max="8453" width="14.25" style="389" customWidth="1"/>
    <col min="8454" max="8454" width="15.5" style="389" customWidth="1"/>
    <col min="8455" max="8456" width="14.375" style="389" customWidth="1"/>
    <col min="8457" max="8459" width="15.5" style="389" customWidth="1"/>
    <col min="8460" max="8460" width="14.75" style="389" customWidth="1"/>
    <col min="8461" max="8704" width="9" style="389"/>
    <col min="8705" max="8705" width="5.25" style="389" customWidth="1"/>
    <col min="8706" max="8706" width="13.625" style="389" customWidth="1"/>
    <col min="8707" max="8707" width="15" style="389" customWidth="1"/>
    <col min="8708" max="8709" width="14.25" style="389" customWidth="1"/>
    <col min="8710" max="8710" width="15.5" style="389" customWidth="1"/>
    <col min="8711" max="8712" width="14.375" style="389" customWidth="1"/>
    <col min="8713" max="8715" width="15.5" style="389" customWidth="1"/>
    <col min="8716" max="8716" width="14.75" style="389" customWidth="1"/>
    <col min="8717" max="8960" width="9" style="389"/>
    <col min="8961" max="8961" width="5.25" style="389" customWidth="1"/>
    <col min="8962" max="8962" width="13.625" style="389" customWidth="1"/>
    <col min="8963" max="8963" width="15" style="389" customWidth="1"/>
    <col min="8964" max="8965" width="14.25" style="389" customWidth="1"/>
    <col min="8966" max="8966" width="15.5" style="389" customWidth="1"/>
    <col min="8967" max="8968" width="14.375" style="389" customWidth="1"/>
    <col min="8969" max="8971" width="15.5" style="389" customWidth="1"/>
    <col min="8972" max="8972" width="14.75" style="389" customWidth="1"/>
    <col min="8973" max="9216" width="9" style="389"/>
    <col min="9217" max="9217" width="5.25" style="389" customWidth="1"/>
    <col min="9218" max="9218" width="13.625" style="389" customWidth="1"/>
    <col min="9219" max="9219" width="15" style="389" customWidth="1"/>
    <col min="9220" max="9221" width="14.25" style="389" customWidth="1"/>
    <col min="9222" max="9222" width="15.5" style="389" customWidth="1"/>
    <col min="9223" max="9224" width="14.375" style="389" customWidth="1"/>
    <col min="9225" max="9227" width="15.5" style="389" customWidth="1"/>
    <col min="9228" max="9228" width="14.75" style="389" customWidth="1"/>
    <col min="9229" max="9472" width="9" style="389"/>
    <col min="9473" max="9473" width="5.25" style="389" customWidth="1"/>
    <col min="9474" max="9474" width="13.625" style="389" customWidth="1"/>
    <col min="9475" max="9475" width="15" style="389" customWidth="1"/>
    <col min="9476" max="9477" width="14.25" style="389" customWidth="1"/>
    <col min="9478" max="9478" width="15.5" style="389" customWidth="1"/>
    <col min="9479" max="9480" width="14.375" style="389" customWidth="1"/>
    <col min="9481" max="9483" width="15.5" style="389" customWidth="1"/>
    <col min="9484" max="9484" width="14.75" style="389" customWidth="1"/>
    <col min="9485" max="9728" width="9" style="389"/>
    <col min="9729" max="9729" width="5.25" style="389" customWidth="1"/>
    <col min="9730" max="9730" width="13.625" style="389" customWidth="1"/>
    <col min="9731" max="9731" width="15" style="389" customWidth="1"/>
    <col min="9732" max="9733" width="14.25" style="389" customWidth="1"/>
    <col min="9734" max="9734" width="15.5" style="389" customWidth="1"/>
    <col min="9735" max="9736" width="14.375" style="389" customWidth="1"/>
    <col min="9737" max="9739" width="15.5" style="389" customWidth="1"/>
    <col min="9740" max="9740" width="14.75" style="389" customWidth="1"/>
    <col min="9741" max="9984" width="9" style="389"/>
    <col min="9985" max="9985" width="5.25" style="389" customWidth="1"/>
    <col min="9986" max="9986" width="13.625" style="389" customWidth="1"/>
    <col min="9987" max="9987" width="15" style="389" customWidth="1"/>
    <col min="9988" max="9989" width="14.25" style="389" customWidth="1"/>
    <col min="9990" max="9990" width="15.5" style="389" customWidth="1"/>
    <col min="9991" max="9992" width="14.375" style="389" customWidth="1"/>
    <col min="9993" max="9995" width="15.5" style="389" customWidth="1"/>
    <col min="9996" max="9996" width="14.75" style="389" customWidth="1"/>
    <col min="9997" max="10240" width="9" style="389"/>
    <col min="10241" max="10241" width="5.25" style="389" customWidth="1"/>
    <col min="10242" max="10242" width="13.625" style="389" customWidth="1"/>
    <col min="10243" max="10243" width="15" style="389" customWidth="1"/>
    <col min="10244" max="10245" width="14.25" style="389" customWidth="1"/>
    <col min="10246" max="10246" width="15.5" style="389" customWidth="1"/>
    <col min="10247" max="10248" width="14.375" style="389" customWidth="1"/>
    <col min="10249" max="10251" width="15.5" style="389" customWidth="1"/>
    <col min="10252" max="10252" width="14.75" style="389" customWidth="1"/>
    <col min="10253" max="10496" width="9" style="389"/>
    <col min="10497" max="10497" width="5.25" style="389" customWidth="1"/>
    <col min="10498" max="10498" width="13.625" style="389" customWidth="1"/>
    <col min="10499" max="10499" width="15" style="389" customWidth="1"/>
    <col min="10500" max="10501" width="14.25" style="389" customWidth="1"/>
    <col min="10502" max="10502" width="15.5" style="389" customWidth="1"/>
    <col min="10503" max="10504" width="14.375" style="389" customWidth="1"/>
    <col min="10505" max="10507" width="15.5" style="389" customWidth="1"/>
    <col min="10508" max="10508" width="14.75" style="389" customWidth="1"/>
    <col min="10509" max="10752" width="9" style="389"/>
    <col min="10753" max="10753" width="5.25" style="389" customWidth="1"/>
    <col min="10754" max="10754" width="13.625" style="389" customWidth="1"/>
    <col min="10755" max="10755" width="15" style="389" customWidth="1"/>
    <col min="10756" max="10757" width="14.25" style="389" customWidth="1"/>
    <col min="10758" max="10758" width="15.5" style="389" customWidth="1"/>
    <col min="10759" max="10760" width="14.375" style="389" customWidth="1"/>
    <col min="10761" max="10763" width="15.5" style="389" customWidth="1"/>
    <col min="10764" max="10764" width="14.75" style="389" customWidth="1"/>
    <col min="10765" max="11008" width="9" style="389"/>
    <col min="11009" max="11009" width="5.25" style="389" customWidth="1"/>
    <col min="11010" max="11010" width="13.625" style="389" customWidth="1"/>
    <col min="11011" max="11011" width="15" style="389" customWidth="1"/>
    <col min="11012" max="11013" width="14.25" style="389" customWidth="1"/>
    <col min="11014" max="11014" width="15.5" style="389" customWidth="1"/>
    <col min="11015" max="11016" width="14.375" style="389" customWidth="1"/>
    <col min="11017" max="11019" width="15.5" style="389" customWidth="1"/>
    <col min="11020" max="11020" width="14.75" style="389" customWidth="1"/>
    <col min="11021" max="11264" width="9" style="389"/>
    <col min="11265" max="11265" width="5.25" style="389" customWidth="1"/>
    <col min="11266" max="11266" width="13.625" style="389" customWidth="1"/>
    <col min="11267" max="11267" width="15" style="389" customWidth="1"/>
    <col min="11268" max="11269" width="14.25" style="389" customWidth="1"/>
    <col min="11270" max="11270" width="15.5" style="389" customWidth="1"/>
    <col min="11271" max="11272" width="14.375" style="389" customWidth="1"/>
    <col min="11273" max="11275" width="15.5" style="389" customWidth="1"/>
    <col min="11276" max="11276" width="14.75" style="389" customWidth="1"/>
    <col min="11277" max="11520" width="9" style="389"/>
    <col min="11521" max="11521" width="5.25" style="389" customWidth="1"/>
    <col min="11522" max="11522" width="13.625" style="389" customWidth="1"/>
    <col min="11523" max="11523" width="15" style="389" customWidth="1"/>
    <col min="11524" max="11525" width="14.25" style="389" customWidth="1"/>
    <col min="11526" max="11526" width="15.5" style="389" customWidth="1"/>
    <col min="11527" max="11528" width="14.375" style="389" customWidth="1"/>
    <col min="11529" max="11531" width="15.5" style="389" customWidth="1"/>
    <col min="11532" max="11532" width="14.75" style="389" customWidth="1"/>
    <col min="11533" max="11776" width="9" style="389"/>
    <col min="11777" max="11777" width="5.25" style="389" customWidth="1"/>
    <col min="11778" max="11778" width="13.625" style="389" customWidth="1"/>
    <col min="11779" max="11779" width="15" style="389" customWidth="1"/>
    <col min="11780" max="11781" width="14.25" style="389" customWidth="1"/>
    <col min="11782" max="11782" width="15.5" style="389" customWidth="1"/>
    <col min="11783" max="11784" width="14.375" style="389" customWidth="1"/>
    <col min="11785" max="11787" width="15.5" style="389" customWidth="1"/>
    <col min="11788" max="11788" width="14.75" style="389" customWidth="1"/>
    <col min="11789" max="12032" width="9" style="389"/>
    <col min="12033" max="12033" width="5.25" style="389" customWidth="1"/>
    <col min="12034" max="12034" width="13.625" style="389" customWidth="1"/>
    <col min="12035" max="12035" width="15" style="389" customWidth="1"/>
    <col min="12036" max="12037" width="14.25" style="389" customWidth="1"/>
    <col min="12038" max="12038" width="15.5" style="389" customWidth="1"/>
    <col min="12039" max="12040" width="14.375" style="389" customWidth="1"/>
    <col min="12041" max="12043" width="15.5" style="389" customWidth="1"/>
    <col min="12044" max="12044" width="14.75" style="389" customWidth="1"/>
    <col min="12045" max="12288" width="9" style="389"/>
    <col min="12289" max="12289" width="5.25" style="389" customWidth="1"/>
    <col min="12290" max="12290" width="13.625" style="389" customWidth="1"/>
    <col min="12291" max="12291" width="15" style="389" customWidth="1"/>
    <col min="12292" max="12293" width="14.25" style="389" customWidth="1"/>
    <col min="12294" max="12294" width="15.5" style="389" customWidth="1"/>
    <col min="12295" max="12296" width="14.375" style="389" customWidth="1"/>
    <col min="12297" max="12299" width="15.5" style="389" customWidth="1"/>
    <col min="12300" max="12300" width="14.75" style="389" customWidth="1"/>
    <col min="12301" max="12544" width="9" style="389"/>
    <col min="12545" max="12545" width="5.25" style="389" customWidth="1"/>
    <col min="12546" max="12546" width="13.625" style="389" customWidth="1"/>
    <col min="12547" max="12547" width="15" style="389" customWidth="1"/>
    <col min="12548" max="12549" width="14.25" style="389" customWidth="1"/>
    <col min="12550" max="12550" width="15.5" style="389" customWidth="1"/>
    <col min="12551" max="12552" width="14.375" style="389" customWidth="1"/>
    <col min="12553" max="12555" width="15.5" style="389" customWidth="1"/>
    <col min="12556" max="12556" width="14.75" style="389" customWidth="1"/>
    <col min="12557" max="12800" width="9" style="389"/>
    <col min="12801" max="12801" width="5.25" style="389" customWidth="1"/>
    <col min="12802" max="12802" width="13.625" style="389" customWidth="1"/>
    <col min="12803" max="12803" width="15" style="389" customWidth="1"/>
    <col min="12804" max="12805" width="14.25" style="389" customWidth="1"/>
    <col min="12806" max="12806" width="15.5" style="389" customWidth="1"/>
    <col min="12807" max="12808" width="14.375" style="389" customWidth="1"/>
    <col min="12809" max="12811" width="15.5" style="389" customWidth="1"/>
    <col min="12812" max="12812" width="14.75" style="389" customWidth="1"/>
    <col min="12813" max="13056" width="9" style="389"/>
    <col min="13057" max="13057" width="5.25" style="389" customWidth="1"/>
    <col min="13058" max="13058" width="13.625" style="389" customWidth="1"/>
    <col min="13059" max="13059" width="15" style="389" customWidth="1"/>
    <col min="13060" max="13061" width="14.25" style="389" customWidth="1"/>
    <col min="13062" max="13062" width="15.5" style="389" customWidth="1"/>
    <col min="13063" max="13064" width="14.375" style="389" customWidth="1"/>
    <col min="13065" max="13067" width="15.5" style="389" customWidth="1"/>
    <col min="13068" max="13068" width="14.75" style="389" customWidth="1"/>
    <col min="13069" max="13312" width="9" style="389"/>
    <col min="13313" max="13313" width="5.25" style="389" customWidth="1"/>
    <col min="13314" max="13314" width="13.625" style="389" customWidth="1"/>
    <col min="13315" max="13315" width="15" style="389" customWidth="1"/>
    <col min="13316" max="13317" width="14.25" style="389" customWidth="1"/>
    <col min="13318" max="13318" width="15.5" style="389" customWidth="1"/>
    <col min="13319" max="13320" width="14.375" style="389" customWidth="1"/>
    <col min="13321" max="13323" width="15.5" style="389" customWidth="1"/>
    <col min="13324" max="13324" width="14.75" style="389" customWidth="1"/>
    <col min="13325" max="13568" width="9" style="389"/>
    <col min="13569" max="13569" width="5.25" style="389" customWidth="1"/>
    <col min="13570" max="13570" width="13.625" style="389" customWidth="1"/>
    <col min="13571" max="13571" width="15" style="389" customWidth="1"/>
    <col min="13572" max="13573" width="14.25" style="389" customWidth="1"/>
    <col min="13574" max="13574" width="15.5" style="389" customWidth="1"/>
    <col min="13575" max="13576" width="14.375" style="389" customWidth="1"/>
    <col min="13577" max="13579" width="15.5" style="389" customWidth="1"/>
    <col min="13580" max="13580" width="14.75" style="389" customWidth="1"/>
    <col min="13581" max="13824" width="9" style="389"/>
    <col min="13825" max="13825" width="5.25" style="389" customWidth="1"/>
    <col min="13826" max="13826" width="13.625" style="389" customWidth="1"/>
    <col min="13827" max="13827" width="15" style="389" customWidth="1"/>
    <col min="13828" max="13829" width="14.25" style="389" customWidth="1"/>
    <col min="13830" max="13830" width="15.5" style="389" customWidth="1"/>
    <col min="13831" max="13832" width="14.375" style="389" customWidth="1"/>
    <col min="13833" max="13835" width="15.5" style="389" customWidth="1"/>
    <col min="13836" max="13836" width="14.75" style="389" customWidth="1"/>
    <col min="13837" max="14080" width="9" style="389"/>
    <col min="14081" max="14081" width="5.25" style="389" customWidth="1"/>
    <col min="14082" max="14082" width="13.625" style="389" customWidth="1"/>
    <col min="14083" max="14083" width="15" style="389" customWidth="1"/>
    <col min="14084" max="14085" width="14.25" style="389" customWidth="1"/>
    <col min="14086" max="14086" width="15.5" style="389" customWidth="1"/>
    <col min="14087" max="14088" width="14.375" style="389" customWidth="1"/>
    <col min="14089" max="14091" width="15.5" style="389" customWidth="1"/>
    <col min="14092" max="14092" width="14.75" style="389" customWidth="1"/>
    <col min="14093" max="14336" width="9" style="389"/>
    <col min="14337" max="14337" width="5.25" style="389" customWidth="1"/>
    <col min="14338" max="14338" width="13.625" style="389" customWidth="1"/>
    <col min="14339" max="14339" width="15" style="389" customWidth="1"/>
    <col min="14340" max="14341" width="14.25" style="389" customWidth="1"/>
    <col min="14342" max="14342" width="15.5" style="389" customWidth="1"/>
    <col min="14343" max="14344" width="14.375" style="389" customWidth="1"/>
    <col min="14345" max="14347" width="15.5" style="389" customWidth="1"/>
    <col min="14348" max="14348" width="14.75" style="389" customWidth="1"/>
    <col min="14349" max="14592" width="9" style="389"/>
    <col min="14593" max="14593" width="5.25" style="389" customWidth="1"/>
    <col min="14594" max="14594" width="13.625" style="389" customWidth="1"/>
    <col min="14595" max="14595" width="15" style="389" customWidth="1"/>
    <col min="14596" max="14597" width="14.25" style="389" customWidth="1"/>
    <col min="14598" max="14598" width="15.5" style="389" customWidth="1"/>
    <col min="14599" max="14600" width="14.375" style="389" customWidth="1"/>
    <col min="14601" max="14603" width="15.5" style="389" customWidth="1"/>
    <col min="14604" max="14604" width="14.75" style="389" customWidth="1"/>
    <col min="14605" max="14848" width="9" style="389"/>
    <col min="14849" max="14849" width="5.25" style="389" customWidth="1"/>
    <col min="14850" max="14850" width="13.625" style="389" customWidth="1"/>
    <col min="14851" max="14851" width="15" style="389" customWidth="1"/>
    <col min="14852" max="14853" width="14.25" style="389" customWidth="1"/>
    <col min="14854" max="14854" width="15.5" style="389" customWidth="1"/>
    <col min="14855" max="14856" width="14.375" style="389" customWidth="1"/>
    <col min="14857" max="14859" width="15.5" style="389" customWidth="1"/>
    <col min="14860" max="14860" width="14.75" style="389" customWidth="1"/>
    <col min="14861" max="15104" width="9" style="389"/>
    <col min="15105" max="15105" width="5.25" style="389" customWidth="1"/>
    <col min="15106" max="15106" width="13.625" style="389" customWidth="1"/>
    <col min="15107" max="15107" width="15" style="389" customWidth="1"/>
    <col min="15108" max="15109" width="14.25" style="389" customWidth="1"/>
    <col min="15110" max="15110" width="15.5" style="389" customWidth="1"/>
    <col min="15111" max="15112" width="14.375" style="389" customWidth="1"/>
    <col min="15113" max="15115" width="15.5" style="389" customWidth="1"/>
    <col min="15116" max="15116" width="14.75" style="389" customWidth="1"/>
    <col min="15117" max="15360" width="9" style="389"/>
    <col min="15361" max="15361" width="5.25" style="389" customWidth="1"/>
    <col min="15362" max="15362" width="13.625" style="389" customWidth="1"/>
    <col min="15363" max="15363" width="15" style="389" customWidth="1"/>
    <col min="15364" max="15365" width="14.25" style="389" customWidth="1"/>
    <col min="15366" max="15366" width="15.5" style="389" customWidth="1"/>
    <col min="15367" max="15368" width="14.375" style="389" customWidth="1"/>
    <col min="15369" max="15371" width="15.5" style="389" customWidth="1"/>
    <col min="15372" max="15372" width="14.75" style="389" customWidth="1"/>
    <col min="15373" max="15616" width="9" style="389"/>
    <col min="15617" max="15617" width="5.25" style="389" customWidth="1"/>
    <col min="15618" max="15618" width="13.625" style="389" customWidth="1"/>
    <col min="15619" max="15619" width="15" style="389" customWidth="1"/>
    <col min="15620" max="15621" width="14.25" style="389" customWidth="1"/>
    <col min="15622" max="15622" width="15.5" style="389" customWidth="1"/>
    <col min="15623" max="15624" width="14.375" style="389" customWidth="1"/>
    <col min="15625" max="15627" width="15.5" style="389" customWidth="1"/>
    <col min="15628" max="15628" width="14.75" style="389" customWidth="1"/>
    <col min="15629" max="15872" width="9" style="389"/>
    <col min="15873" max="15873" width="5.25" style="389" customWidth="1"/>
    <col min="15874" max="15874" width="13.625" style="389" customWidth="1"/>
    <col min="15875" max="15875" width="15" style="389" customWidth="1"/>
    <col min="15876" max="15877" width="14.25" style="389" customWidth="1"/>
    <col min="15878" max="15878" width="15.5" style="389" customWidth="1"/>
    <col min="15879" max="15880" width="14.375" style="389" customWidth="1"/>
    <col min="15881" max="15883" width="15.5" style="389" customWidth="1"/>
    <col min="15884" max="15884" width="14.75" style="389" customWidth="1"/>
    <col min="15885" max="16128" width="9" style="389"/>
    <col min="16129" max="16129" width="5.25" style="389" customWidth="1"/>
    <col min="16130" max="16130" width="13.625" style="389" customWidth="1"/>
    <col min="16131" max="16131" width="15" style="389" customWidth="1"/>
    <col min="16132" max="16133" width="14.25" style="389" customWidth="1"/>
    <col min="16134" max="16134" width="15.5" style="389" customWidth="1"/>
    <col min="16135" max="16136" width="14.375" style="389" customWidth="1"/>
    <col min="16137" max="16139" width="15.5" style="389" customWidth="1"/>
    <col min="16140" max="16140" width="14.75" style="389" customWidth="1"/>
    <col min="16141" max="16384" width="9" style="389"/>
  </cols>
  <sheetData>
    <row r="2" spans="1:12" ht="18.75">
      <c r="B2" s="588" t="s">
        <v>494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</row>
    <row r="5" spans="1:12">
      <c r="A5" s="586" t="s">
        <v>466</v>
      </c>
      <c r="B5" s="586" t="s">
        <v>467</v>
      </c>
      <c r="C5" s="586" t="s">
        <v>495</v>
      </c>
      <c r="D5" s="589" t="s">
        <v>468</v>
      </c>
      <c r="E5" s="589" t="s">
        <v>469</v>
      </c>
      <c r="F5" s="584" t="s">
        <v>496</v>
      </c>
      <c r="G5" s="591" t="s">
        <v>497</v>
      </c>
      <c r="H5" s="584" t="s">
        <v>498</v>
      </c>
      <c r="I5" s="584" t="s">
        <v>499</v>
      </c>
      <c r="J5" s="584" t="s">
        <v>500</v>
      </c>
      <c r="K5" s="584" t="s">
        <v>501</v>
      </c>
      <c r="L5" s="586" t="s">
        <v>502</v>
      </c>
    </row>
    <row r="6" spans="1:12">
      <c r="A6" s="585"/>
      <c r="B6" s="585"/>
      <c r="C6" s="585"/>
      <c r="D6" s="590"/>
      <c r="E6" s="590"/>
      <c r="F6" s="585"/>
      <c r="G6" s="592"/>
      <c r="H6" s="585"/>
      <c r="I6" s="585"/>
      <c r="J6" s="585"/>
      <c r="K6" s="585"/>
      <c r="L6" s="585"/>
    </row>
    <row r="7" spans="1:12" ht="25.5" customHeight="1">
      <c r="A7" s="390">
        <v>1</v>
      </c>
      <c r="B7" s="391" t="s">
        <v>473</v>
      </c>
      <c r="C7" s="392">
        <v>93581749093</v>
      </c>
      <c r="D7" s="392">
        <v>59455595570</v>
      </c>
      <c r="E7" s="392">
        <v>34126153523</v>
      </c>
      <c r="F7" s="392">
        <v>0</v>
      </c>
      <c r="G7" s="392"/>
      <c r="H7" s="392"/>
      <c r="I7" s="392"/>
      <c r="J7" s="392"/>
      <c r="K7" s="392"/>
      <c r="L7" s="392">
        <f>SUM(D7:K7)</f>
        <v>93581749093</v>
      </c>
    </row>
    <row r="8" spans="1:12" ht="25.5" customHeight="1">
      <c r="A8" s="393">
        <v>2</v>
      </c>
      <c r="B8" s="394" t="s">
        <v>474</v>
      </c>
      <c r="C8" s="395">
        <v>50408176088</v>
      </c>
      <c r="D8" s="395">
        <v>124582794</v>
      </c>
      <c r="E8" s="395">
        <v>0</v>
      </c>
      <c r="F8" s="392">
        <v>7240141536</v>
      </c>
      <c r="G8" s="395">
        <v>35781717297</v>
      </c>
      <c r="H8" s="395">
        <v>6091742709</v>
      </c>
      <c r="I8" s="395">
        <v>516054398</v>
      </c>
      <c r="J8" s="395">
        <v>54609837</v>
      </c>
      <c r="K8" s="395">
        <v>599327517</v>
      </c>
      <c r="L8" s="392">
        <f>SUM(D8:K8)</f>
        <v>50408176088</v>
      </c>
    </row>
    <row r="9" spans="1:12" ht="25.5" customHeight="1">
      <c r="A9" s="393">
        <v>3</v>
      </c>
      <c r="B9" s="394" t="s">
        <v>475</v>
      </c>
      <c r="C9" s="395">
        <v>4674551775</v>
      </c>
      <c r="D9" s="395">
        <v>826137099</v>
      </c>
      <c r="E9" s="395">
        <v>2657066983</v>
      </c>
      <c r="F9" s="392">
        <v>318382828</v>
      </c>
      <c r="G9" s="395"/>
      <c r="H9" s="395"/>
      <c r="I9" s="395"/>
      <c r="J9" s="395"/>
      <c r="K9" s="395">
        <v>872964865</v>
      </c>
      <c r="L9" s="392">
        <f>SUM(D9:K9)</f>
        <v>4674551775</v>
      </c>
    </row>
    <row r="10" spans="1:12" ht="25.5" customHeight="1">
      <c r="A10" s="587" t="s">
        <v>503</v>
      </c>
      <c r="B10" s="587"/>
      <c r="C10" s="396">
        <f t="shared" ref="C10:L10" si="0">SUM(C7:C9)</f>
        <v>148664476956</v>
      </c>
      <c r="D10" s="396">
        <f t="shared" si="0"/>
        <v>60406315463</v>
      </c>
      <c r="E10" s="396">
        <f t="shared" si="0"/>
        <v>36783220506</v>
      </c>
      <c r="F10" s="396">
        <f t="shared" si="0"/>
        <v>7558524364</v>
      </c>
      <c r="G10" s="396">
        <f t="shared" si="0"/>
        <v>35781717297</v>
      </c>
      <c r="H10" s="396">
        <f t="shared" si="0"/>
        <v>6091742709</v>
      </c>
      <c r="I10" s="396">
        <f t="shared" si="0"/>
        <v>516054398</v>
      </c>
      <c r="J10" s="396">
        <f t="shared" si="0"/>
        <v>54609837</v>
      </c>
      <c r="K10" s="396">
        <f t="shared" si="0"/>
        <v>1472292382</v>
      </c>
      <c r="L10" s="396">
        <f t="shared" si="0"/>
        <v>148664476956</v>
      </c>
    </row>
    <row r="11" spans="1:12"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2">
      <c r="C12" s="397"/>
      <c r="D12" s="397"/>
      <c r="E12" s="397"/>
      <c r="F12" s="397"/>
      <c r="G12" s="397"/>
      <c r="H12" s="397"/>
      <c r="I12" s="397"/>
      <c r="J12" s="397"/>
      <c r="K12" s="397"/>
    </row>
    <row r="13" spans="1:12">
      <c r="C13" s="397"/>
      <c r="D13" s="397"/>
      <c r="E13" s="397"/>
      <c r="F13" s="397"/>
      <c r="G13" s="397"/>
      <c r="H13" s="397"/>
      <c r="I13" s="397"/>
      <c r="J13" s="397"/>
      <c r="K13" s="397"/>
    </row>
    <row r="14" spans="1:12">
      <c r="C14" s="397"/>
      <c r="D14" s="397"/>
      <c r="E14" s="397"/>
      <c r="F14" s="397"/>
      <c r="G14" s="397"/>
      <c r="H14" s="397"/>
      <c r="I14" s="397"/>
      <c r="J14" s="397"/>
      <c r="K14" s="397"/>
    </row>
    <row r="15" spans="1:12">
      <c r="C15" s="397"/>
      <c r="D15" s="397"/>
      <c r="E15" s="397"/>
      <c r="F15" s="397"/>
      <c r="G15" s="397"/>
      <c r="H15" s="397"/>
      <c r="I15" s="397"/>
      <c r="J15" s="397"/>
      <c r="K15" s="397"/>
    </row>
    <row r="16" spans="1:12">
      <c r="C16" s="397"/>
      <c r="D16" s="397"/>
      <c r="E16" s="397"/>
      <c r="F16" s="397"/>
      <c r="G16" s="397"/>
      <c r="H16" s="397"/>
      <c r="I16" s="397"/>
      <c r="J16" s="397"/>
      <c r="K16" s="397"/>
    </row>
    <row r="17" spans="3:11">
      <c r="C17" s="397"/>
      <c r="D17" s="397"/>
      <c r="E17" s="397"/>
      <c r="F17" s="397"/>
      <c r="G17" s="397"/>
      <c r="H17" s="397"/>
      <c r="I17" s="397"/>
      <c r="J17" s="397"/>
      <c r="K17" s="397"/>
    </row>
    <row r="18" spans="3:11">
      <c r="F18" s="397"/>
      <c r="G18" s="397"/>
      <c r="H18" s="397"/>
      <c r="I18" s="397"/>
    </row>
    <row r="19" spans="3:11">
      <c r="F19" s="397"/>
      <c r="G19" s="397"/>
      <c r="H19" s="397"/>
      <c r="I19" s="397"/>
    </row>
    <row r="20" spans="3:11">
      <c r="H20" s="397"/>
      <c r="I20" s="397"/>
    </row>
  </sheetData>
  <mergeCells count="14">
    <mergeCell ref="J5:J6"/>
    <mergeCell ref="K5:K6"/>
    <mergeCell ref="L5:L6"/>
    <mergeCell ref="A10:B10"/>
    <mergeCell ref="B2:L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26" right="0.24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36"/>
  <sheetViews>
    <sheetView workbookViewId="0">
      <selection activeCell="G17" sqref="G17"/>
    </sheetView>
  </sheetViews>
  <sheetFormatPr defaultRowHeight="15"/>
  <cols>
    <col min="1" max="2" width="9" style="2"/>
    <col min="3" max="3" width="18.375" style="48" bestFit="1" customWidth="1"/>
    <col min="4" max="4" width="18.25" style="48" bestFit="1" customWidth="1"/>
    <col min="5" max="5" width="20.25" style="48" bestFit="1" customWidth="1"/>
    <col min="6" max="6" width="12.5" style="48" bestFit="1" customWidth="1"/>
    <col min="7" max="7" width="21.25" style="48" bestFit="1" customWidth="1"/>
    <col min="8" max="16384" width="9" style="2"/>
  </cols>
  <sheetData>
    <row r="1" spans="1:7">
      <c r="A1" s="2" t="s">
        <v>32</v>
      </c>
      <c r="C1" s="48">
        <v>7635561291</v>
      </c>
    </row>
    <row r="2" spans="1:7">
      <c r="A2" s="2" t="s">
        <v>33</v>
      </c>
      <c r="C2" s="48">
        <v>632227855</v>
      </c>
    </row>
    <row r="3" spans="1:7">
      <c r="A3" s="2" t="s">
        <v>34</v>
      </c>
      <c r="C3" s="48">
        <v>5653316771</v>
      </c>
    </row>
    <row r="4" spans="1:7">
      <c r="A4" s="2" t="s">
        <v>70</v>
      </c>
      <c r="C4" s="48">
        <v>124836799</v>
      </c>
    </row>
    <row r="5" spans="1:7">
      <c r="A5" s="2" t="s">
        <v>35</v>
      </c>
      <c r="C5" s="48">
        <v>36796455</v>
      </c>
    </row>
    <row r="7" spans="1:7">
      <c r="C7" s="48">
        <f>SUM(C1:C5)</f>
        <v>14082739171</v>
      </c>
      <c r="D7" s="48">
        <f>C7-'Bang can doi ke toan'!I53</f>
        <v>-28577364569</v>
      </c>
    </row>
    <row r="9" spans="1:7">
      <c r="A9" s="70">
        <v>40179</v>
      </c>
      <c r="C9" s="48" t="s">
        <v>71</v>
      </c>
      <c r="D9" s="48" t="s">
        <v>379</v>
      </c>
      <c r="E9" s="48" t="s">
        <v>368</v>
      </c>
      <c r="F9" s="48" t="s">
        <v>72</v>
      </c>
      <c r="G9" s="48" t="s">
        <v>145</v>
      </c>
    </row>
    <row r="10" spans="1:7">
      <c r="A10" s="2" t="s">
        <v>32</v>
      </c>
      <c r="C10" s="48">
        <v>1977123320</v>
      </c>
      <c r="D10" s="48">
        <v>350632800</v>
      </c>
      <c r="E10" s="48">
        <v>26684162904</v>
      </c>
      <c r="G10" s="48">
        <v>154357528</v>
      </c>
    </row>
    <row r="11" spans="1:7">
      <c r="A11" s="2" t="s">
        <v>33</v>
      </c>
      <c r="C11" s="48">
        <v>920609735</v>
      </c>
      <c r="E11" s="48">
        <v>6281010413</v>
      </c>
      <c r="G11" s="48">
        <v>16130000</v>
      </c>
    </row>
    <row r="12" spans="1:7">
      <c r="A12" s="2" t="s">
        <v>34</v>
      </c>
      <c r="C12" s="48">
        <v>509575465</v>
      </c>
      <c r="D12" s="48">
        <v>68293941</v>
      </c>
      <c r="E12" s="48">
        <v>1768373020</v>
      </c>
      <c r="F12" s="48">
        <v>27317576</v>
      </c>
      <c r="G12" s="48">
        <v>9998507</v>
      </c>
    </row>
    <row r="13" spans="1:7">
      <c r="A13" s="2" t="s">
        <v>70</v>
      </c>
      <c r="E13" s="48">
        <v>-1631388379</v>
      </c>
    </row>
    <row r="14" spans="1:7">
      <c r="A14" s="2" t="s">
        <v>35</v>
      </c>
      <c r="E14" s="48">
        <v>-89805735</v>
      </c>
    </row>
    <row r="15" spans="1:7" s="5" customFormat="1" ht="14.25">
      <c r="C15" s="91">
        <f>SUM(C10:C14)</f>
        <v>3407308520</v>
      </c>
      <c r="D15" s="91">
        <f>SUM(D10:D14)</f>
        <v>418926741</v>
      </c>
      <c r="E15" s="91">
        <f>SUM(E10:E14)</f>
        <v>33012352223</v>
      </c>
      <c r="F15" s="91">
        <f>SUM(F10:F14)</f>
        <v>27317576</v>
      </c>
      <c r="G15" s="91">
        <f>SUM(G10:G14)</f>
        <v>180486035</v>
      </c>
    </row>
    <row r="16" spans="1:7">
      <c r="A16" s="2" t="s">
        <v>73</v>
      </c>
    </row>
    <row r="17" spans="1:7">
      <c r="A17" s="2" t="s">
        <v>32</v>
      </c>
      <c r="C17" s="48">
        <f>C10</f>
        <v>1977123320</v>
      </c>
      <c r="D17" s="48">
        <f>D10</f>
        <v>350632800</v>
      </c>
      <c r="E17" s="48">
        <f>E10</f>
        <v>26684162904</v>
      </c>
      <c r="F17" s="48">
        <f>F10</f>
        <v>0</v>
      </c>
      <c r="G17" s="48">
        <f>G10</f>
        <v>154357528</v>
      </c>
    </row>
    <row r="18" spans="1:7">
      <c r="A18" s="2" t="s">
        <v>33</v>
      </c>
      <c r="C18" s="48">
        <f t="shared" ref="C18:G19" si="0">C11*51%</f>
        <v>469510964.85000002</v>
      </c>
      <c r="D18" s="48">
        <f t="shared" si="0"/>
        <v>0</v>
      </c>
      <c r="E18" s="48">
        <f t="shared" si="0"/>
        <v>3203315310.6300001</v>
      </c>
      <c r="F18" s="48">
        <f t="shared" si="0"/>
        <v>0</v>
      </c>
      <c r="G18" s="48">
        <f t="shared" si="0"/>
        <v>8226300</v>
      </c>
    </row>
    <row r="19" spans="1:7">
      <c r="A19" s="2" t="s">
        <v>34</v>
      </c>
      <c r="C19" s="48">
        <f t="shared" si="0"/>
        <v>259883487.15000001</v>
      </c>
      <c r="D19" s="48">
        <f t="shared" si="0"/>
        <v>34829909.910000004</v>
      </c>
      <c r="E19" s="48">
        <f t="shared" si="0"/>
        <v>901870240.20000005</v>
      </c>
      <c r="F19" s="48">
        <f t="shared" si="0"/>
        <v>13931963.76</v>
      </c>
      <c r="G19" s="48">
        <f t="shared" si="0"/>
        <v>5099238.57</v>
      </c>
    </row>
    <row r="20" spans="1:7">
      <c r="A20" s="2" t="s">
        <v>70</v>
      </c>
      <c r="C20" s="48">
        <f>C13*51%</f>
        <v>0</v>
      </c>
      <c r="D20" s="48">
        <f>D13*51%</f>
        <v>0</v>
      </c>
      <c r="E20" s="48">
        <f>E13</f>
        <v>-1631388379</v>
      </c>
      <c r="F20" s="48">
        <f>F13*51%</f>
        <v>0</v>
      </c>
      <c r="G20" s="48">
        <f>G13*51%</f>
        <v>0</v>
      </c>
    </row>
    <row r="21" spans="1:7">
      <c r="A21" s="2" t="s">
        <v>35</v>
      </c>
      <c r="C21" s="48">
        <f>C14*51%</f>
        <v>0</v>
      </c>
      <c r="D21" s="48">
        <f>D14*51%</f>
        <v>0</v>
      </c>
      <c r="E21" s="48">
        <f>E14*51%</f>
        <v>-45800924.850000001</v>
      </c>
      <c r="F21" s="48">
        <f>F14*51%</f>
        <v>0</v>
      </c>
      <c r="G21" s="48">
        <f>G14*51%</f>
        <v>0</v>
      </c>
    </row>
    <row r="22" spans="1:7" s="5" customFormat="1" ht="14.25">
      <c r="C22" s="91">
        <f>SUM(C17:C21)</f>
        <v>2706517772</v>
      </c>
      <c r="D22" s="91">
        <f>SUM(D17:D21)</f>
        <v>385462709.91000003</v>
      </c>
      <c r="E22" s="91">
        <f>SUM(E17:E21)</f>
        <v>29112159150.980003</v>
      </c>
      <c r="F22" s="91">
        <f>SUM(F17:F21)</f>
        <v>13931963.76</v>
      </c>
      <c r="G22" s="91">
        <f>SUM(G17:G21)</f>
        <v>167683066.56999999</v>
      </c>
    </row>
    <row r="23" spans="1:7">
      <c r="C23" s="48">
        <f>C22-'Thuyet minh BCTC'!E324</f>
        <v>-37557654109</v>
      </c>
      <c r="D23" s="48">
        <f>D22-'Thuyet minh BCTC'!E326</f>
        <v>385462709.91000003</v>
      </c>
      <c r="E23" s="48">
        <f>E22-'Thuyet minh BCTC'!I296</f>
        <v>-53713713910.019997</v>
      </c>
      <c r="F23" s="48">
        <f>F22-'Thuyet minh BCTC'!G296</f>
        <v>13931963.76</v>
      </c>
      <c r="G23" s="48" t="e">
        <f>G22-'Thuyet minh BCTC'!#REF!</f>
        <v>#REF!</v>
      </c>
    </row>
    <row r="24" spans="1:7">
      <c r="A24" s="2" t="s">
        <v>74</v>
      </c>
    </row>
    <row r="25" spans="1:7">
      <c r="A25" s="2" t="s">
        <v>32</v>
      </c>
      <c r="E25" s="48">
        <v>47569359745.000008</v>
      </c>
    </row>
    <row r="26" spans="1:7">
      <c r="A26" s="2" t="s">
        <v>33</v>
      </c>
      <c r="E26" s="92">
        <v>16538322303</v>
      </c>
    </row>
    <row r="27" spans="1:7">
      <c r="A27" s="2" t="s">
        <v>34</v>
      </c>
      <c r="E27" s="93">
        <v>5583147990</v>
      </c>
    </row>
    <row r="28" spans="1:7">
      <c r="A28" s="2" t="s">
        <v>70</v>
      </c>
      <c r="E28" s="48">
        <v>-2919194353</v>
      </c>
    </row>
    <row r="29" spans="1:7">
      <c r="A29" s="2" t="s">
        <v>35</v>
      </c>
      <c r="E29" s="48">
        <v>347688338</v>
      </c>
    </row>
    <row r="30" spans="1:7" s="5" customFormat="1" ht="14.25">
      <c r="C30" s="91">
        <f>SUM(C25:C29)</f>
        <v>0</v>
      </c>
      <c r="D30" s="91">
        <f>SUM(D25:D29)</f>
        <v>0</v>
      </c>
      <c r="E30" s="91">
        <f>SUM(E25:E29)</f>
        <v>67119324023</v>
      </c>
      <c r="F30" s="91">
        <f>SUM(F25:F29)</f>
        <v>0</v>
      </c>
      <c r="G30" s="91">
        <f>SUM(G25:G29)</f>
        <v>0</v>
      </c>
    </row>
    <row r="31" spans="1:7">
      <c r="E31" s="48">
        <f>E25</f>
        <v>47569359745.000008</v>
      </c>
    </row>
    <row r="32" spans="1:7">
      <c r="E32" s="48">
        <f>E26*51%</f>
        <v>8434544374.5299997</v>
      </c>
    </row>
    <row r="33" spans="3:7">
      <c r="E33" s="48">
        <f>E27*51%</f>
        <v>2847405474.9000001</v>
      </c>
    </row>
    <row r="34" spans="3:7">
      <c r="E34" s="48">
        <f>E28</f>
        <v>-2919194353</v>
      </c>
    </row>
    <row r="35" spans="3:7">
      <c r="E35" s="48">
        <f>E29*51%</f>
        <v>177321052.38</v>
      </c>
    </row>
    <row r="36" spans="3:7" s="5" customFormat="1" ht="14.25">
      <c r="C36" s="91"/>
      <c r="D36" s="91"/>
      <c r="E36" s="91">
        <f>SUM(E31:E35)</f>
        <v>56109436293.810005</v>
      </c>
      <c r="F36" s="91"/>
      <c r="G36" s="91"/>
    </row>
  </sheetData>
  <phoneticPr fontId="5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7"/>
  <sheetViews>
    <sheetView workbookViewId="0">
      <selection activeCell="G17" sqref="G17"/>
    </sheetView>
  </sheetViews>
  <sheetFormatPr defaultRowHeight="15"/>
  <cols>
    <col min="1" max="1" width="11.375" bestFit="1" customWidth="1"/>
  </cols>
  <sheetData>
    <row r="1" spans="1:5">
      <c r="B1" s="107" t="s">
        <v>454</v>
      </c>
      <c r="C1" s="107" t="s">
        <v>455</v>
      </c>
      <c r="D1" s="107" t="s">
        <v>456</v>
      </c>
      <c r="E1" s="107" t="s">
        <v>457</v>
      </c>
    </row>
    <row r="2" spans="1:5" s="108" customFormat="1">
      <c r="A2" s="108" t="s">
        <v>32</v>
      </c>
      <c r="B2" s="109"/>
      <c r="C2" s="109"/>
      <c r="D2" s="109"/>
      <c r="E2" s="109"/>
    </row>
    <row r="3" spans="1:5">
      <c r="A3" s="107" t="s">
        <v>451</v>
      </c>
      <c r="B3" s="110"/>
      <c r="C3" s="110"/>
      <c r="D3" s="110"/>
      <c r="E3" s="110"/>
    </row>
    <row r="4" spans="1:5">
      <c r="A4" s="107" t="s">
        <v>452</v>
      </c>
      <c r="B4" s="110"/>
      <c r="C4" s="110"/>
      <c r="D4" s="110"/>
      <c r="E4" s="110"/>
    </row>
    <row r="5" spans="1:5">
      <c r="A5" s="107" t="s">
        <v>453</v>
      </c>
      <c r="B5" s="110"/>
      <c r="C5" s="110"/>
      <c r="D5" s="110"/>
      <c r="E5" s="110"/>
    </row>
    <row r="6" spans="1:5">
      <c r="A6" s="107" t="s">
        <v>36</v>
      </c>
      <c r="B6" s="110"/>
      <c r="C6" s="110"/>
      <c r="D6" s="110"/>
      <c r="E6" s="110"/>
    </row>
    <row r="7" spans="1:5">
      <c r="A7" s="107" t="s">
        <v>143</v>
      </c>
      <c r="B7" s="110"/>
      <c r="C7" s="110"/>
      <c r="D7" s="110"/>
      <c r="E7" s="1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25"/>
  <sheetViews>
    <sheetView workbookViewId="0">
      <selection activeCell="E17" sqref="E17"/>
    </sheetView>
  </sheetViews>
  <sheetFormatPr defaultRowHeight="15.75"/>
  <cols>
    <col min="1" max="1" width="4" style="333" customWidth="1"/>
    <col min="2" max="2" width="11.5" style="332" customWidth="1"/>
    <col min="3" max="7" width="14.5" style="332" customWidth="1"/>
    <col min="8" max="8" width="15.125" style="332" customWidth="1"/>
    <col min="9" max="9" width="14.5" style="332" customWidth="1"/>
    <col min="10" max="10" width="12.25" style="332" customWidth="1"/>
    <col min="11" max="11" width="9" style="332"/>
    <col min="12" max="12" width="11.875" style="332" customWidth="1"/>
    <col min="13" max="13" width="16.125" style="332" customWidth="1"/>
    <col min="14" max="14" width="11.5" style="332" customWidth="1"/>
    <col min="15" max="256" width="9" style="332"/>
    <col min="257" max="257" width="4" style="332" customWidth="1"/>
    <col min="258" max="258" width="11.5" style="332" customWidth="1"/>
    <col min="259" max="263" width="14.5" style="332" customWidth="1"/>
    <col min="264" max="265" width="9" style="332"/>
    <col min="266" max="266" width="12.25" style="332" customWidth="1"/>
    <col min="267" max="267" width="9" style="332"/>
    <col min="268" max="268" width="11.875" style="332" customWidth="1"/>
    <col min="269" max="269" width="16.125" style="332" customWidth="1"/>
    <col min="270" max="270" width="11.5" style="332" customWidth="1"/>
    <col min="271" max="512" width="9" style="332"/>
    <col min="513" max="513" width="4" style="332" customWidth="1"/>
    <col min="514" max="514" width="11.5" style="332" customWidth="1"/>
    <col min="515" max="519" width="14.5" style="332" customWidth="1"/>
    <col min="520" max="521" width="9" style="332"/>
    <col min="522" max="522" width="12.25" style="332" customWidth="1"/>
    <col min="523" max="523" width="9" style="332"/>
    <col min="524" max="524" width="11.875" style="332" customWidth="1"/>
    <col min="525" max="525" width="16.125" style="332" customWidth="1"/>
    <col min="526" max="526" width="11.5" style="332" customWidth="1"/>
    <col min="527" max="768" width="9" style="332"/>
    <col min="769" max="769" width="4" style="332" customWidth="1"/>
    <col min="770" max="770" width="11.5" style="332" customWidth="1"/>
    <col min="771" max="775" width="14.5" style="332" customWidth="1"/>
    <col min="776" max="777" width="9" style="332"/>
    <col min="778" max="778" width="12.25" style="332" customWidth="1"/>
    <col min="779" max="779" width="9" style="332"/>
    <col min="780" max="780" width="11.875" style="332" customWidth="1"/>
    <col min="781" max="781" width="16.125" style="332" customWidth="1"/>
    <col min="782" max="782" width="11.5" style="332" customWidth="1"/>
    <col min="783" max="1024" width="9" style="332"/>
    <col min="1025" max="1025" width="4" style="332" customWidth="1"/>
    <col min="1026" max="1026" width="11.5" style="332" customWidth="1"/>
    <col min="1027" max="1031" width="14.5" style="332" customWidth="1"/>
    <col min="1032" max="1033" width="9" style="332"/>
    <col min="1034" max="1034" width="12.25" style="332" customWidth="1"/>
    <col min="1035" max="1035" width="9" style="332"/>
    <col min="1036" max="1036" width="11.875" style="332" customWidth="1"/>
    <col min="1037" max="1037" width="16.125" style="332" customWidth="1"/>
    <col min="1038" max="1038" width="11.5" style="332" customWidth="1"/>
    <col min="1039" max="1280" width="9" style="332"/>
    <col min="1281" max="1281" width="4" style="332" customWidth="1"/>
    <col min="1282" max="1282" width="11.5" style="332" customWidth="1"/>
    <col min="1283" max="1287" width="14.5" style="332" customWidth="1"/>
    <col min="1288" max="1289" width="9" style="332"/>
    <col min="1290" max="1290" width="12.25" style="332" customWidth="1"/>
    <col min="1291" max="1291" width="9" style="332"/>
    <col min="1292" max="1292" width="11.875" style="332" customWidth="1"/>
    <col min="1293" max="1293" width="16.125" style="332" customWidth="1"/>
    <col min="1294" max="1294" width="11.5" style="332" customWidth="1"/>
    <col min="1295" max="1536" width="9" style="332"/>
    <col min="1537" max="1537" width="4" style="332" customWidth="1"/>
    <col min="1538" max="1538" width="11.5" style="332" customWidth="1"/>
    <col min="1539" max="1543" width="14.5" style="332" customWidth="1"/>
    <col min="1544" max="1545" width="9" style="332"/>
    <col min="1546" max="1546" width="12.25" style="332" customWidth="1"/>
    <col min="1547" max="1547" width="9" style="332"/>
    <col min="1548" max="1548" width="11.875" style="332" customWidth="1"/>
    <col min="1549" max="1549" width="16.125" style="332" customWidth="1"/>
    <col min="1550" max="1550" width="11.5" style="332" customWidth="1"/>
    <col min="1551" max="1792" width="9" style="332"/>
    <col min="1793" max="1793" width="4" style="332" customWidth="1"/>
    <col min="1794" max="1794" width="11.5" style="332" customWidth="1"/>
    <col min="1795" max="1799" width="14.5" style="332" customWidth="1"/>
    <col min="1800" max="1801" width="9" style="332"/>
    <col min="1802" max="1802" width="12.25" style="332" customWidth="1"/>
    <col min="1803" max="1803" width="9" style="332"/>
    <col min="1804" max="1804" width="11.875" style="332" customWidth="1"/>
    <col min="1805" max="1805" width="16.125" style="332" customWidth="1"/>
    <col min="1806" max="1806" width="11.5" style="332" customWidth="1"/>
    <col min="1807" max="2048" width="9" style="332"/>
    <col min="2049" max="2049" width="4" style="332" customWidth="1"/>
    <col min="2050" max="2050" width="11.5" style="332" customWidth="1"/>
    <col min="2051" max="2055" width="14.5" style="332" customWidth="1"/>
    <col min="2056" max="2057" width="9" style="332"/>
    <col min="2058" max="2058" width="12.25" style="332" customWidth="1"/>
    <col min="2059" max="2059" width="9" style="332"/>
    <col min="2060" max="2060" width="11.875" style="332" customWidth="1"/>
    <col min="2061" max="2061" width="16.125" style="332" customWidth="1"/>
    <col min="2062" max="2062" width="11.5" style="332" customWidth="1"/>
    <col min="2063" max="2304" width="9" style="332"/>
    <col min="2305" max="2305" width="4" style="332" customWidth="1"/>
    <col min="2306" max="2306" width="11.5" style="332" customWidth="1"/>
    <col min="2307" max="2311" width="14.5" style="332" customWidth="1"/>
    <col min="2312" max="2313" width="9" style="332"/>
    <col min="2314" max="2314" width="12.25" style="332" customWidth="1"/>
    <col min="2315" max="2315" width="9" style="332"/>
    <col min="2316" max="2316" width="11.875" style="332" customWidth="1"/>
    <col min="2317" max="2317" width="16.125" style="332" customWidth="1"/>
    <col min="2318" max="2318" width="11.5" style="332" customWidth="1"/>
    <col min="2319" max="2560" width="9" style="332"/>
    <col min="2561" max="2561" width="4" style="332" customWidth="1"/>
    <col min="2562" max="2562" width="11.5" style="332" customWidth="1"/>
    <col min="2563" max="2567" width="14.5" style="332" customWidth="1"/>
    <col min="2568" max="2569" width="9" style="332"/>
    <col min="2570" max="2570" width="12.25" style="332" customWidth="1"/>
    <col min="2571" max="2571" width="9" style="332"/>
    <col min="2572" max="2572" width="11.875" style="332" customWidth="1"/>
    <col min="2573" max="2573" width="16.125" style="332" customWidth="1"/>
    <col min="2574" max="2574" width="11.5" style="332" customWidth="1"/>
    <col min="2575" max="2816" width="9" style="332"/>
    <col min="2817" max="2817" width="4" style="332" customWidth="1"/>
    <col min="2818" max="2818" width="11.5" style="332" customWidth="1"/>
    <col min="2819" max="2823" width="14.5" style="332" customWidth="1"/>
    <col min="2824" max="2825" width="9" style="332"/>
    <col min="2826" max="2826" width="12.25" style="332" customWidth="1"/>
    <col min="2827" max="2827" width="9" style="332"/>
    <col min="2828" max="2828" width="11.875" style="332" customWidth="1"/>
    <col min="2829" max="2829" width="16.125" style="332" customWidth="1"/>
    <col min="2830" max="2830" width="11.5" style="332" customWidth="1"/>
    <col min="2831" max="3072" width="9" style="332"/>
    <col min="3073" max="3073" width="4" style="332" customWidth="1"/>
    <col min="3074" max="3074" width="11.5" style="332" customWidth="1"/>
    <col min="3075" max="3079" width="14.5" style="332" customWidth="1"/>
    <col min="3080" max="3081" width="9" style="332"/>
    <col min="3082" max="3082" width="12.25" style="332" customWidth="1"/>
    <col min="3083" max="3083" width="9" style="332"/>
    <col min="3084" max="3084" width="11.875" style="332" customWidth="1"/>
    <col min="3085" max="3085" width="16.125" style="332" customWidth="1"/>
    <col min="3086" max="3086" width="11.5" style="332" customWidth="1"/>
    <col min="3087" max="3328" width="9" style="332"/>
    <col min="3329" max="3329" width="4" style="332" customWidth="1"/>
    <col min="3330" max="3330" width="11.5" style="332" customWidth="1"/>
    <col min="3331" max="3335" width="14.5" style="332" customWidth="1"/>
    <col min="3336" max="3337" width="9" style="332"/>
    <col min="3338" max="3338" width="12.25" style="332" customWidth="1"/>
    <col min="3339" max="3339" width="9" style="332"/>
    <col min="3340" max="3340" width="11.875" style="332" customWidth="1"/>
    <col min="3341" max="3341" width="16.125" style="332" customWidth="1"/>
    <col min="3342" max="3342" width="11.5" style="332" customWidth="1"/>
    <col min="3343" max="3584" width="9" style="332"/>
    <col min="3585" max="3585" width="4" style="332" customWidth="1"/>
    <col min="3586" max="3586" width="11.5" style="332" customWidth="1"/>
    <col min="3587" max="3591" width="14.5" style="332" customWidth="1"/>
    <col min="3592" max="3593" width="9" style="332"/>
    <col min="3594" max="3594" width="12.25" style="332" customWidth="1"/>
    <col min="3595" max="3595" width="9" style="332"/>
    <col min="3596" max="3596" width="11.875" style="332" customWidth="1"/>
    <col min="3597" max="3597" width="16.125" style="332" customWidth="1"/>
    <col min="3598" max="3598" width="11.5" style="332" customWidth="1"/>
    <col min="3599" max="3840" width="9" style="332"/>
    <col min="3841" max="3841" width="4" style="332" customWidth="1"/>
    <col min="3842" max="3842" width="11.5" style="332" customWidth="1"/>
    <col min="3843" max="3847" width="14.5" style="332" customWidth="1"/>
    <col min="3848" max="3849" width="9" style="332"/>
    <col min="3850" max="3850" width="12.25" style="332" customWidth="1"/>
    <col min="3851" max="3851" width="9" style="332"/>
    <col min="3852" max="3852" width="11.875" style="332" customWidth="1"/>
    <col min="3853" max="3853" width="16.125" style="332" customWidth="1"/>
    <col min="3854" max="3854" width="11.5" style="332" customWidth="1"/>
    <col min="3855" max="4096" width="9" style="332"/>
    <col min="4097" max="4097" width="4" style="332" customWidth="1"/>
    <col min="4098" max="4098" width="11.5" style="332" customWidth="1"/>
    <col min="4099" max="4103" width="14.5" style="332" customWidth="1"/>
    <col min="4104" max="4105" width="9" style="332"/>
    <col min="4106" max="4106" width="12.25" style="332" customWidth="1"/>
    <col min="4107" max="4107" width="9" style="332"/>
    <col min="4108" max="4108" width="11.875" style="332" customWidth="1"/>
    <col min="4109" max="4109" width="16.125" style="332" customWidth="1"/>
    <col min="4110" max="4110" width="11.5" style="332" customWidth="1"/>
    <col min="4111" max="4352" width="9" style="332"/>
    <col min="4353" max="4353" width="4" style="332" customWidth="1"/>
    <col min="4354" max="4354" width="11.5" style="332" customWidth="1"/>
    <col min="4355" max="4359" width="14.5" style="332" customWidth="1"/>
    <col min="4360" max="4361" width="9" style="332"/>
    <col min="4362" max="4362" width="12.25" style="332" customWidth="1"/>
    <col min="4363" max="4363" width="9" style="332"/>
    <col min="4364" max="4364" width="11.875" style="332" customWidth="1"/>
    <col min="4365" max="4365" width="16.125" style="332" customWidth="1"/>
    <col min="4366" max="4366" width="11.5" style="332" customWidth="1"/>
    <col min="4367" max="4608" width="9" style="332"/>
    <col min="4609" max="4609" width="4" style="332" customWidth="1"/>
    <col min="4610" max="4610" width="11.5" style="332" customWidth="1"/>
    <col min="4611" max="4615" width="14.5" style="332" customWidth="1"/>
    <col min="4616" max="4617" width="9" style="332"/>
    <col min="4618" max="4618" width="12.25" style="332" customWidth="1"/>
    <col min="4619" max="4619" width="9" style="332"/>
    <col min="4620" max="4620" width="11.875" style="332" customWidth="1"/>
    <col min="4621" max="4621" width="16.125" style="332" customWidth="1"/>
    <col min="4622" max="4622" width="11.5" style="332" customWidth="1"/>
    <col min="4623" max="4864" width="9" style="332"/>
    <col min="4865" max="4865" width="4" style="332" customWidth="1"/>
    <col min="4866" max="4866" width="11.5" style="332" customWidth="1"/>
    <col min="4867" max="4871" width="14.5" style="332" customWidth="1"/>
    <col min="4872" max="4873" width="9" style="332"/>
    <col min="4874" max="4874" width="12.25" style="332" customWidth="1"/>
    <col min="4875" max="4875" width="9" style="332"/>
    <col min="4876" max="4876" width="11.875" style="332" customWidth="1"/>
    <col min="4877" max="4877" width="16.125" style="332" customWidth="1"/>
    <col min="4878" max="4878" width="11.5" style="332" customWidth="1"/>
    <col min="4879" max="5120" width="9" style="332"/>
    <col min="5121" max="5121" width="4" style="332" customWidth="1"/>
    <col min="5122" max="5122" width="11.5" style="332" customWidth="1"/>
    <col min="5123" max="5127" width="14.5" style="332" customWidth="1"/>
    <col min="5128" max="5129" width="9" style="332"/>
    <col min="5130" max="5130" width="12.25" style="332" customWidth="1"/>
    <col min="5131" max="5131" width="9" style="332"/>
    <col min="5132" max="5132" width="11.875" style="332" customWidth="1"/>
    <col min="5133" max="5133" width="16.125" style="332" customWidth="1"/>
    <col min="5134" max="5134" width="11.5" style="332" customWidth="1"/>
    <col min="5135" max="5376" width="9" style="332"/>
    <col min="5377" max="5377" width="4" style="332" customWidth="1"/>
    <col min="5378" max="5378" width="11.5" style="332" customWidth="1"/>
    <col min="5379" max="5383" width="14.5" style="332" customWidth="1"/>
    <col min="5384" max="5385" width="9" style="332"/>
    <col min="5386" max="5386" width="12.25" style="332" customWidth="1"/>
    <col min="5387" max="5387" width="9" style="332"/>
    <col min="5388" max="5388" width="11.875" style="332" customWidth="1"/>
    <col min="5389" max="5389" width="16.125" style="332" customWidth="1"/>
    <col min="5390" max="5390" width="11.5" style="332" customWidth="1"/>
    <col min="5391" max="5632" width="9" style="332"/>
    <col min="5633" max="5633" width="4" style="332" customWidth="1"/>
    <col min="5634" max="5634" width="11.5" style="332" customWidth="1"/>
    <col min="5635" max="5639" width="14.5" style="332" customWidth="1"/>
    <col min="5640" max="5641" width="9" style="332"/>
    <col min="5642" max="5642" width="12.25" style="332" customWidth="1"/>
    <col min="5643" max="5643" width="9" style="332"/>
    <col min="5644" max="5644" width="11.875" style="332" customWidth="1"/>
    <col min="5645" max="5645" width="16.125" style="332" customWidth="1"/>
    <col min="5646" max="5646" width="11.5" style="332" customWidth="1"/>
    <col min="5647" max="5888" width="9" style="332"/>
    <col min="5889" max="5889" width="4" style="332" customWidth="1"/>
    <col min="5890" max="5890" width="11.5" style="332" customWidth="1"/>
    <col min="5891" max="5895" width="14.5" style="332" customWidth="1"/>
    <col min="5896" max="5897" width="9" style="332"/>
    <col min="5898" max="5898" width="12.25" style="332" customWidth="1"/>
    <col min="5899" max="5899" width="9" style="332"/>
    <col min="5900" max="5900" width="11.875" style="332" customWidth="1"/>
    <col min="5901" max="5901" width="16.125" style="332" customWidth="1"/>
    <col min="5902" max="5902" width="11.5" style="332" customWidth="1"/>
    <col min="5903" max="6144" width="9" style="332"/>
    <col min="6145" max="6145" width="4" style="332" customWidth="1"/>
    <col min="6146" max="6146" width="11.5" style="332" customWidth="1"/>
    <col min="6147" max="6151" width="14.5" style="332" customWidth="1"/>
    <col min="6152" max="6153" width="9" style="332"/>
    <col min="6154" max="6154" width="12.25" style="332" customWidth="1"/>
    <col min="6155" max="6155" width="9" style="332"/>
    <col min="6156" max="6156" width="11.875" style="332" customWidth="1"/>
    <col min="6157" max="6157" width="16.125" style="332" customWidth="1"/>
    <col min="6158" max="6158" width="11.5" style="332" customWidth="1"/>
    <col min="6159" max="6400" width="9" style="332"/>
    <col min="6401" max="6401" width="4" style="332" customWidth="1"/>
    <col min="6402" max="6402" width="11.5" style="332" customWidth="1"/>
    <col min="6403" max="6407" width="14.5" style="332" customWidth="1"/>
    <col min="6408" max="6409" width="9" style="332"/>
    <col min="6410" max="6410" width="12.25" style="332" customWidth="1"/>
    <col min="6411" max="6411" width="9" style="332"/>
    <col min="6412" max="6412" width="11.875" style="332" customWidth="1"/>
    <col min="6413" max="6413" width="16.125" style="332" customWidth="1"/>
    <col min="6414" max="6414" width="11.5" style="332" customWidth="1"/>
    <col min="6415" max="6656" width="9" style="332"/>
    <col min="6657" max="6657" width="4" style="332" customWidth="1"/>
    <col min="6658" max="6658" width="11.5" style="332" customWidth="1"/>
    <col min="6659" max="6663" width="14.5" style="332" customWidth="1"/>
    <col min="6664" max="6665" width="9" style="332"/>
    <col min="6666" max="6666" width="12.25" style="332" customWidth="1"/>
    <col min="6667" max="6667" width="9" style="332"/>
    <col min="6668" max="6668" width="11.875" style="332" customWidth="1"/>
    <col min="6669" max="6669" width="16.125" style="332" customWidth="1"/>
    <col min="6670" max="6670" width="11.5" style="332" customWidth="1"/>
    <col min="6671" max="6912" width="9" style="332"/>
    <col min="6913" max="6913" width="4" style="332" customWidth="1"/>
    <col min="6914" max="6914" width="11.5" style="332" customWidth="1"/>
    <col min="6915" max="6919" width="14.5" style="332" customWidth="1"/>
    <col min="6920" max="6921" width="9" style="332"/>
    <col min="6922" max="6922" width="12.25" style="332" customWidth="1"/>
    <col min="6923" max="6923" width="9" style="332"/>
    <col min="6924" max="6924" width="11.875" style="332" customWidth="1"/>
    <col min="6925" max="6925" width="16.125" style="332" customWidth="1"/>
    <col min="6926" max="6926" width="11.5" style="332" customWidth="1"/>
    <col min="6927" max="7168" width="9" style="332"/>
    <col min="7169" max="7169" width="4" style="332" customWidth="1"/>
    <col min="7170" max="7170" width="11.5" style="332" customWidth="1"/>
    <col min="7171" max="7175" width="14.5" style="332" customWidth="1"/>
    <col min="7176" max="7177" width="9" style="332"/>
    <col min="7178" max="7178" width="12.25" style="332" customWidth="1"/>
    <col min="7179" max="7179" width="9" style="332"/>
    <col min="7180" max="7180" width="11.875" style="332" customWidth="1"/>
    <col min="7181" max="7181" width="16.125" style="332" customWidth="1"/>
    <col min="7182" max="7182" width="11.5" style="332" customWidth="1"/>
    <col min="7183" max="7424" width="9" style="332"/>
    <col min="7425" max="7425" width="4" style="332" customWidth="1"/>
    <col min="7426" max="7426" width="11.5" style="332" customWidth="1"/>
    <col min="7427" max="7431" width="14.5" style="332" customWidth="1"/>
    <col min="7432" max="7433" width="9" style="332"/>
    <col min="7434" max="7434" width="12.25" style="332" customWidth="1"/>
    <col min="7435" max="7435" width="9" style="332"/>
    <col min="7436" max="7436" width="11.875" style="332" customWidth="1"/>
    <col min="7437" max="7437" width="16.125" style="332" customWidth="1"/>
    <col min="7438" max="7438" width="11.5" style="332" customWidth="1"/>
    <col min="7439" max="7680" width="9" style="332"/>
    <col min="7681" max="7681" width="4" style="332" customWidth="1"/>
    <col min="7682" max="7682" width="11.5" style="332" customWidth="1"/>
    <col min="7683" max="7687" width="14.5" style="332" customWidth="1"/>
    <col min="7688" max="7689" width="9" style="332"/>
    <col min="7690" max="7690" width="12.25" style="332" customWidth="1"/>
    <col min="7691" max="7691" width="9" style="332"/>
    <col min="7692" max="7692" width="11.875" style="332" customWidth="1"/>
    <col min="7693" max="7693" width="16.125" style="332" customWidth="1"/>
    <col min="7694" max="7694" width="11.5" style="332" customWidth="1"/>
    <col min="7695" max="7936" width="9" style="332"/>
    <col min="7937" max="7937" width="4" style="332" customWidth="1"/>
    <col min="7938" max="7938" width="11.5" style="332" customWidth="1"/>
    <col min="7939" max="7943" width="14.5" style="332" customWidth="1"/>
    <col min="7944" max="7945" width="9" style="332"/>
    <col min="7946" max="7946" width="12.25" style="332" customWidth="1"/>
    <col min="7947" max="7947" width="9" style="332"/>
    <col min="7948" max="7948" width="11.875" style="332" customWidth="1"/>
    <col min="7949" max="7949" width="16.125" style="332" customWidth="1"/>
    <col min="7950" max="7950" width="11.5" style="332" customWidth="1"/>
    <col min="7951" max="8192" width="9" style="332"/>
    <col min="8193" max="8193" width="4" style="332" customWidth="1"/>
    <col min="8194" max="8194" width="11.5" style="332" customWidth="1"/>
    <col min="8195" max="8199" width="14.5" style="332" customWidth="1"/>
    <col min="8200" max="8201" width="9" style="332"/>
    <col min="8202" max="8202" width="12.25" style="332" customWidth="1"/>
    <col min="8203" max="8203" width="9" style="332"/>
    <col min="8204" max="8204" width="11.875" style="332" customWidth="1"/>
    <col min="8205" max="8205" width="16.125" style="332" customWidth="1"/>
    <col min="8206" max="8206" width="11.5" style="332" customWidth="1"/>
    <col min="8207" max="8448" width="9" style="332"/>
    <col min="8449" max="8449" width="4" style="332" customWidth="1"/>
    <col min="8450" max="8450" width="11.5" style="332" customWidth="1"/>
    <col min="8451" max="8455" width="14.5" style="332" customWidth="1"/>
    <col min="8456" max="8457" width="9" style="332"/>
    <col min="8458" max="8458" width="12.25" style="332" customWidth="1"/>
    <col min="8459" max="8459" width="9" style="332"/>
    <col min="8460" max="8460" width="11.875" style="332" customWidth="1"/>
    <col min="8461" max="8461" width="16.125" style="332" customWidth="1"/>
    <col min="8462" max="8462" width="11.5" style="332" customWidth="1"/>
    <col min="8463" max="8704" width="9" style="332"/>
    <col min="8705" max="8705" width="4" style="332" customWidth="1"/>
    <col min="8706" max="8706" width="11.5" style="332" customWidth="1"/>
    <col min="8707" max="8711" width="14.5" style="332" customWidth="1"/>
    <col min="8712" max="8713" width="9" style="332"/>
    <col min="8714" max="8714" width="12.25" style="332" customWidth="1"/>
    <col min="8715" max="8715" width="9" style="332"/>
    <col min="8716" max="8716" width="11.875" style="332" customWidth="1"/>
    <col min="8717" max="8717" width="16.125" style="332" customWidth="1"/>
    <col min="8718" max="8718" width="11.5" style="332" customWidth="1"/>
    <col min="8719" max="8960" width="9" style="332"/>
    <col min="8961" max="8961" width="4" style="332" customWidth="1"/>
    <col min="8962" max="8962" width="11.5" style="332" customWidth="1"/>
    <col min="8963" max="8967" width="14.5" style="332" customWidth="1"/>
    <col min="8968" max="8969" width="9" style="332"/>
    <col min="8970" max="8970" width="12.25" style="332" customWidth="1"/>
    <col min="8971" max="8971" width="9" style="332"/>
    <col min="8972" max="8972" width="11.875" style="332" customWidth="1"/>
    <col min="8973" max="8973" width="16.125" style="332" customWidth="1"/>
    <col min="8974" max="8974" width="11.5" style="332" customWidth="1"/>
    <col min="8975" max="9216" width="9" style="332"/>
    <col min="9217" max="9217" width="4" style="332" customWidth="1"/>
    <col min="9218" max="9218" width="11.5" style="332" customWidth="1"/>
    <col min="9219" max="9223" width="14.5" style="332" customWidth="1"/>
    <col min="9224" max="9225" width="9" style="332"/>
    <col min="9226" max="9226" width="12.25" style="332" customWidth="1"/>
    <col min="9227" max="9227" width="9" style="332"/>
    <col min="9228" max="9228" width="11.875" style="332" customWidth="1"/>
    <col min="9229" max="9229" width="16.125" style="332" customWidth="1"/>
    <col min="9230" max="9230" width="11.5" style="332" customWidth="1"/>
    <col min="9231" max="9472" width="9" style="332"/>
    <col min="9473" max="9473" width="4" style="332" customWidth="1"/>
    <col min="9474" max="9474" width="11.5" style="332" customWidth="1"/>
    <col min="9475" max="9479" width="14.5" style="332" customWidth="1"/>
    <col min="9480" max="9481" width="9" style="332"/>
    <col min="9482" max="9482" width="12.25" style="332" customWidth="1"/>
    <col min="9483" max="9483" width="9" style="332"/>
    <col min="9484" max="9484" width="11.875" style="332" customWidth="1"/>
    <col min="9485" max="9485" width="16.125" style="332" customWidth="1"/>
    <col min="9486" max="9486" width="11.5" style="332" customWidth="1"/>
    <col min="9487" max="9728" width="9" style="332"/>
    <col min="9729" max="9729" width="4" style="332" customWidth="1"/>
    <col min="9730" max="9730" width="11.5" style="332" customWidth="1"/>
    <col min="9731" max="9735" width="14.5" style="332" customWidth="1"/>
    <col min="9736" max="9737" width="9" style="332"/>
    <col min="9738" max="9738" width="12.25" style="332" customWidth="1"/>
    <col min="9739" max="9739" width="9" style="332"/>
    <col min="9740" max="9740" width="11.875" style="332" customWidth="1"/>
    <col min="9741" max="9741" width="16.125" style="332" customWidth="1"/>
    <col min="9742" max="9742" width="11.5" style="332" customWidth="1"/>
    <col min="9743" max="9984" width="9" style="332"/>
    <col min="9985" max="9985" width="4" style="332" customWidth="1"/>
    <col min="9986" max="9986" width="11.5" style="332" customWidth="1"/>
    <col min="9987" max="9991" width="14.5" style="332" customWidth="1"/>
    <col min="9992" max="9993" width="9" style="332"/>
    <col min="9994" max="9994" width="12.25" style="332" customWidth="1"/>
    <col min="9995" max="9995" width="9" style="332"/>
    <col min="9996" max="9996" width="11.875" style="332" customWidth="1"/>
    <col min="9997" max="9997" width="16.125" style="332" customWidth="1"/>
    <col min="9998" max="9998" width="11.5" style="332" customWidth="1"/>
    <col min="9999" max="10240" width="9" style="332"/>
    <col min="10241" max="10241" width="4" style="332" customWidth="1"/>
    <col min="10242" max="10242" width="11.5" style="332" customWidth="1"/>
    <col min="10243" max="10247" width="14.5" style="332" customWidth="1"/>
    <col min="10248" max="10249" width="9" style="332"/>
    <col min="10250" max="10250" width="12.25" style="332" customWidth="1"/>
    <col min="10251" max="10251" width="9" style="332"/>
    <col min="10252" max="10252" width="11.875" style="332" customWidth="1"/>
    <col min="10253" max="10253" width="16.125" style="332" customWidth="1"/>
    <col min="10254" max="10254" width="11.5" style="332" customWidth="1"/>
    <col min="10255" max="10496" width="9" style="332"/>
    <col min="10497" max="10497" width="4" style="332" customWidth="1"/>
    <col min="10498" max="10498" width="11.5" style="332" customWidth="1"/>
    <col min="10499" max="10503" width="14.5" style="332" customWidth="1"/>
    <col min="10504" max="10505" width="9" style="332"/>
    <col min="10506" max="10506" width="12.25" style="332" customWidth="1"/>
    <col min="10507" max="10507" width="9" style="332"/>
    <col min="10508" max="10508" width="11.875" style="332" customWidth="1"/>
    <col min="10509" max="10509" width="16.125" style="332" customWidth="1"/>
    <col min="10510" max="10510" width="11.5" style="332" customWidth="1"/>
    <col min="10511" max="10752" width="9" style="332"/>
    <col min="10753" max="10753" width="4" style="332" customWidth="1"/>
    <col min="10754" max="10754" width="11.5" style="332" customWidth="1"/>
    <col min="10755" max="10759" width="14.5" style="332" customWidth="1"/>
    <col min="10760" max="10761" width="9" style="332"/>
    <col min="10762" max="10762" width="12.25" style="332" customWidth="1"/>
    <col min="10763" max="10763" width="9" style="332"/>
    <col min="10764" max="10764" width="11.875" style="332" customWidth="1"/>
    <col min="10765" max="10765" width="16.125" style="332" customWidth="1"/>
    <col min="10766" max="10766" width="11.5" style="332" customWidth="1"/>
    <col min="10767" max="11008" width="9" style="332"/>
    <col min="11009" max="11009" width="4" style="332" customWidth="1"/>
    <col min="11010" max="11010" width="11.5" style="332" customWidth="1"/>
    <col min="11011" max="11015" width="14.5" style="332" customWidth="1"/>
    <col min="11016" max="11017" width="9" style="332"/>
    <col min="11018" max="11018" width="12.25" style="332" customWidth="1"/>
    <col min="11019" max="11019" width="9" style="332"/>
    <col min="11020" max="11020" width="11.875" style="332" customWidth="1"/>
    <col min="11021" max="11021" width="16.125" style="332" customWidth="1"/>
    <col min="11022" max="11022" width="11.5" style="332" customWidth="1"/>
    <col min="11023" max="11264" width="9" style="332"/>
    <col min="11265" max="11265" width="4" style="332" customWidth="1"/>
    <col min="11266" max="11266" width="11.5" style="332" customWidth="1"/>
    <col min="11267" max="11271" width="14.5" style="332" customWidth="1"/>
    <col min="11272" max="11273" width="9" style="332"/>
    <col min="11274" max="11274" width="12.25" style="332" customWidth="1"/>
    <col min="11275" max="11275" width="9" style="332"/>
    <col min="11276" max="11276" width="11.875" style="332" customWidth="1"/>
    <col min="11277" max="11277" width="16.125" style="332" customWidth="1"/>
    <col min="11278" max="11278" width="11.5" style="332" customWidth="1"/>
    <col min="11279" max="11520" width="9" style="332"/>
    <col min="11521" max="11521" width="4" style="332" customWidth="1"/>
    <col min="11522" max="11522" width="11.5" style="332" customWidth="1"/>
    <col min="11523" max="11527" width="14.5" style="332" customWidth="1"/>
    <col min="11528" max="11529" width="9" style="332"/>
    <col min="11530" max="11530" width="12.25" style="332" customWidth="1"/>
    <col min="11531" max="11531" width="9" style="332"/>
    <col min="11532" max="11532" width="11.875" style="332" customWidth="1"/>
    <col min="11533" max="11533" width="16.125" style="332" customWidth="1"/>
    <col min="11534" max="11534" width="11.5" style="332" customWidth="1"/>
    <col min="11535" max="11776" width="9" style="332"/>
    <col min="11777" max="11777" width="4" style="332" customWidth="1"/>
    <col min="11778" max="11778" width="11.5" style="332" customWidth="1"/>
    <col min="11779" max="11783" width="14.5" style="332" customWidth="1"/>
    <col min="11784" max="11785" width="9" style="332"/>
    <col min="11786" max="11786" width="12.25" style="332" customWidth="1"/>
    <col min="11787" max="11787" width="9" style="332"/>
    <col min="11788" max="11788" width="11.875" style="332" customWidth="1"/>
    <col min="11789" max="11789" width="16.125" style="332" customWidth="1"/>
    <col min="11790" max="11790" width="11.5" style="332" customWidth="1"/>
    <col min="11791" max="12032" width="9" style="332"/>
    <col min="12033" max="12033" width="4" style="332" customWidth="1"/>
    <col min="12034" max="12034" width="11.5" style="332" customWidth="1"/>
    <col min="12035" max="12039" width="14.5" style="332" customWidth="1"/>
    <col min="12040" max="12041" width="9" style="332"/>
    <col min="12042" max="12042" width="12.25" style="332" customWidth="1"/>
    <col min="12043" max="12043" width="9" style="332"/>
    <col min="12044" max="12044" width="11.875" style="332" customWidth="1"/>
    <col min="12045" max="12045" width="16.125" style="332" customWidth="1"/>
    <col min="12046" max="12046" width="11.5" style="332" customWidth="1"/>
    <col min="12047" max="12288" width="9" style="332"/>
    <col min="12289" max="12289" width="4" style="332" customWidth="1"/>
    <col min="12290" max="12290" width="11.5" style="332" customWidth="1"/>
    <col min="12291" max="12295" width="14.5" style="332" customWidth="1"/>
    <col min="12296" max="12297" width="9" style="332"/>
    <col min="12298" max="12298" width="12.25" style="332" customWidth="1"/>
    <col min="12299" max="12299" width="9" style="332"/>
    <col min="12300" max="12300" width="11.875" style="332" customWidth="1"/>
    <col min="12301" max="12301" width="16.125" style="332" customWidth="1"/>
    <col min="12302" max="12302" width="11.5" style="332" customWidth="1"/>
    <col min="12303" max="12544" width="9" style="332"/>
    <col min="12545" max="12545" width="4" style="332" customWidth="1"/>
    <col min="12546" max="12546" width="11.5" style="332" customWidth="1"/>
    <col min="12547" max="12551" width="14.5" style="332" customWidth="1"/>
    <col min="12552" max="12553" width="9" style="332"/>
    <col min="12554" max="12554" width="12.25" style="332" customWidth="1"/>
    <col min="12555" max="12555" width="9" style="332"/>
    <col min="12556" max="12556" width="11.875" style="332" customWidth="1"/>
    <col min="12557" max="12557" width="16.125" style="332" customWidth="1"/>
    <col min="12558" max="12558" width="11.5" style="332" customWidth="1"/>
    <col min="12559" max="12800" width="9" style="332"/>
    <col min="12801" max="12801" width="4" style="332" customWidth="1"/>
    <col min="12802" max="12802" width="11.5" style="332" customWidth="1"/>
    <col min="12803" max="12807" width="14.5" style="332" customWidth="1"/>
    <col min="12808" max="12809" width="9" style="332"/>
    <col min="12810" max="12810" width="12.25" style="332" customWidth="1"/>
    <col min="12811" max="12811" width="9" style="332"/>
    <col min="12812" max="12812" width="11.875" style="332" customWidth="1"/>
    <col min="12813" max="12813" width="16.125" style="332" customWidth="1"/>
    <col min="12814" max="12814" width="11.5" style="332" customWidth="1"/>
    <col min="12815" max="13056" width="9" style="332"/>
    <col min="13057" max="13057" width="4" style="332" customWidth="1"/>
    <col min="13058" max="13058" width="11.5" style="332" customWidth="1"/>
    <col min="13059" max="13063" width="14.5" style="332" customWidth="1"/>
    <col min="13064" max="13065" width="9" style="332"/>
    <col min="13066" max="13066" width="12.25" style="332" customWidth="1"/>
    <col min="13067" max="13067" width="9" style="332"/>
    <col min="13068" max="13068" width="11.875" style="332" customWidth="1"/>
    <col min="13069" max="13069" width="16.125" style="332" customWidth="1"/>
    <col min="13070" max="13070" width="11.5" style="332" customWidth="1"/>
    <col min="13071" max="13312" width="9" style="332"/>
    <col min="13313" max="13313" width="4" style="332" customWidth="1"/>
    <col min="13314" max="13314" width="11.5" style="332" customWidth="1"/>
    <col min="13315" max="13319" width="14.5" style="332" customWidth="1"/>
    <col min="13320" max="13321" width="9" style="332"/>
    <col min="13322" max="13322" width="12.25" style="332" customWidth="1"/>
    <col min="13323" max="13323" width="9" style="332"/>
    <col min="13324" max="13324" width="11.875" style="332" customWidth="1"/>
    <col min="13325" max="13325" width="16.125" style="332" customWidth="1"/>
    <col min="13326" max="13326" width="11.5" style="332" customWidth="1"/>
    <col min="13327" max="13568" width="9" style="332"/>
    <col min="13569" max="13569" width="4" style="332" customWidth="1"/>
    <col min="13570" max="13570" width="11.5" style="332" customWidth="1"/>
    <col min="13571" max="13575" width="14.5" style="332" customWidth="1"/>
    <col min="13576" max="13577" width="9" style="332"/>
    <col min="13578" max="13578" width="12.25" style="332" customWidth="1"/>
    <col min="13579" max="13579" width="9" style="332"/>
    <col min="13580" max="13580" width="11.875" style="332" customWidth="1"/>
    <col min="13581" max="13581" width="16.125" style="332" customWidth="1"/>
    <col min="13582" max="13582" width="11.5" style="332" customWidth="1"/>
    <col min="13583" max="13824" width="9" style="332"/>
    <col min="13825" max="13825" width="4" style="332" customWidth="1"/>
    <col min="13826" max="13826" width="11.5" style="332" customWidth="1"/>
    <col min="13827" max="13831" width="14.5" style="332" customWidth="1"/>
    <col min="13832" max="13833" width="9" style="332"/>
    <col min="13834" max="13834" width="12.25" style="332" customWidth="1"/>
    <col min="13835" max="13835" width="9" style="332"/>
    <col min="13836" max="13836" width="11.875" style="332" customWidth="1"/>
    <col min="13837" max="13837" width="16.125" style="332" customWidth="1"/>
    <col min="13838" max="13838" width="11.5" style="332" customWidth="1"/>
    <col min="13839" max="14080" width="9" style="332"/>
    <col min="14081" max="14081" width="4" style="332" customWidth="1"/>
    <col min="14082" max="14082" width="11.5" style="332" customWidth="1"/>
    <col min="14083" max="14087" width="14.5" style="332" customWidth="1"/>
    <col min="14088" max="14089" width="9" style="332"/>
    <col min="14090" max="14090" width="12.25" style="332" customWidth="1"/>
    <col min="14091" max="14091" width="9" style="332"/>
    <col min="14092" max="14092" width="11.875" style="332" customWidth="1"/>
    <col min="14093" max="14093" width="16.125" style="332" customWidth="1"/>
    <col min="14094" max="14094" width="11.5" style="332" customWidth="1"/>
    <col min="14095" max="14336" width="9" style="332"/>
    <col min="14337" max="14337" width="4" style="332" customWidth="1"/>
    <col min="14338" max="14338" width="11.5" style="332" customWidth="1"/>
    <col min="14339" max="14343" width="14.5" style="332" customWidth="1"/>
    <col min="14344" max="14345" width="9" style="332"/>
    <col min="14346" max="14346" width="12.25" style="332" customWidth="1"/>
    <col min="14347" max="14347" width="9" style="332"/>
    <col min="14348" max="14348" width="11.875" style="332" customWidth="1"/>
    <col min="14349" max="14349" width="16.125" style="332" customWidth="1"/>
    <col min="14350" max="14350" width="11.5" style="332" customWidth="1"/>
    <col min="14351" max="14592" width="9" style="332"/>
    <col min="14593" max="14593" width="4" style="332" customWidth="1"/>
    <col min="14594" max="14594" width="11.5" style="332" customWidth="1"/>
    <col min="14595" max="14599" width="14.5" style="332" customWidth="1"/>
    <col min="14600" max="14601" width="9" style="332"/>
    <col min="14602" max="14602" width="12.25" style="332" customWidth="1"/>
    <col min="14603" max="14603" width="9" style="332"/>
    <col min="14604" max="14604" width="11.875" style="332" customWidth="1"/>
    <col min="14605" max="14605" width="16.125" style="332" customWidth="1"/>
    <col min="14606" max="14606" width="11.5" style="332" customWidth="1"/>
    <col min="14607" max="14848" width="9" style="332"/>
    <col min="14849" max="14849" width="4" style="332" customWidth="1"/>
    <col min="14850" max="14850" width="11.5" style="332" customWidth="1"/>
    <col min="14851" max="14855" width="14.5" style="332" customWidth="1"/>
    <col min="14856" max="14857" width="9" style="332"/>
    <col min="14858" max="14858" width="12.25" style="332" customWidth="1"/>
    <col min="14859" max="14859" width="9" style="332"/>
    <col min="14860" max="14860" width="11.875" style="332" customWidth="1"/>
    <col min="14861" max="14861" width="16.125" style="332" customWidth="1"/>
    <col min="14862" max="14862" width="11.5" style="332" customWidth="1"/>
    <col min="14863" max="15104" width="9" style="332"/>
    <col min="15105" max="15105" width="4" style="332" customWidth="1"/>
    <col min="15106" max="15106" width="11.5" style="332" customWidth="1"/>
    <col min="15107" max="15111" width="14.5" style="332" customWidth="1"/>
    <col min="15112" max="15113" width="9" style="332"/>
    <col min="15114" max="15114" width="12.25" style="332" customWidth="1"/>
    <col min="15115" max="15115" width="9" style="332"/>
    <col min="15116" max="15116" width="11.875" style="332" customWidth="1"/>
    <col min="15117" max="15117" width="16.125" style="332" customWidth="1"/>
    <col min="15118" max="15118" width="11.5" style="332" customWidth="1"/>
    <col min="15119" max="15360" width="9" style="332"/>
    <col min="15361" max="15361" width="4" style="332" customWidth="1"/>
    <col min="15362" max="15362" width="11.5" style="332" customWidth="1"/>
    <col min="15363" max="15367" width="14.5" style="332" customWidth="1"/>
    <col min="15368" max="15369" width="9" style="332"/>
    <col min="15370" max="15370" width="12.25" style="332" customWidth="1"/>
    <col min="15371" max="15371" width="9" style="332"/>
    <col min="15372" max="15372" width="11.875" style="332" customWidth="1"/>
    <col min="15373" max="15373" width="16.125" style="332" customWidth="1"/>
    <col min="15374" max="15374" width="11.5" style="332" customWidth="1"/>
    <col min="15375" max="15616" width="9" style="332"/>
    <col min="15617" max="15617" width="4" style="332" customWidth="1"/>
    <col min="15618" max="15618" width="11.5" style="332" customWidth="1"/>
    <col min="15619" max="15623" width="14.5" style="332" customWidth="1"/>
    <col min="15624" max="15625" width="9" style="332"/>
    <col min="15626" max="15626" width="12.25" style="332" customWidth="1"/>
    <col min="15627" max="15627" width="9" style="332"/>
    <col min="15628" max="15628" width="11.875" style="332" customWidth="1"/>
    <col min="15629" max="15629" width="16.125" style="332" customWidth="1"/>
    <col min="15630" max="15630" width="11.5" style="332" customWidth="1"/>
    <col min="15631" max="15872" width="9" style="332"/>
    <col min="15873" max="15873" width="4" style="332" customWidth="1"/>
    <col min="15874" max="15874" width="11.5" style="332" customWidth="1"/>
    <col min="15875" max="15879" width="14.5" style="332" customWidth="1"/>
    <col min="15880" max="15881" width="9" style="332"/>
    <col min="15882" max="15882" width="12.25" style="332" customWidth="1"/>
    <col min="15883" max="15883" width="9" style="332"/>
    <col min="15884" max="15884" width="11.875" style="332" customWidth="1"/>
    <col min="15885" max="15885" width="16.125" style="332" customWidth="1"/>
    <col min="15886" max="15886" width="11.5" style="332" customWidth="1"/>
    <col min="15887" max="16128" width="9" style="332"/>
    <col min="16129" max="16129" width="4" style="332" customWidth="1"/>
    <col min="16130" max="16130" width="11.5" style="332" customWidth="1"/>
    <col min="16131" max="16135" width="14.5" style="332" customWidth="1"/>
    <col min="16136" max="16137" width="9" style="332"/>
    <col min="16138" max="16138" width="12.25" style="332" customWidth="1"/>
    <col min="16139" max="16139" width="9" style="332"/>
    <col min="16140" max="16140" width="11.875" style="332" customWidth="1"/>
    <col min="16141" max="16141" width="16.125" style="332" customWidth="1"/>
    <col min="16142" max="16142" width="11.5" style="332" customWidth="1"/>
    <col min="16143" max="16384" width="9" style="332"/>
  </cols>
  <sheetData>
    <row r="2" spans="1:16" ht="18.75">
      <c r="A2" s="597" t="s">
        <v>465</v>
      </c>
      <c r="B2" s="597"/>
      <c r="C2" s="597"/>
      <c r="D2" s="597"/>
      <c r="E2" s="597"/>
      <c r="F2" s="597"/>
      <c r="G2" s="597"/>
    </row>
    <row r="3" spans="1:16">
      <c r="L3" s="334"/>
      <c r="M3" s="334"/>
      <c r="N3" s="334"/>
      <c r="O3" s="334"/>
    </row>
    <row r="4" spans="1:16">
      <c r="L4" s="335"/>
      <c r="M4" s="335"/>
      <c r="N4" s="336"/>
      <c r="O4" s="335"/>
      <c r="P4" s="335"/>
    </row>
    <row r="5" spans="1:16" s="337" customFormat="1" ht="15">
      <c r="A5" s="598" t="s">
        <v>466</v>
      </c>
      <c r="B5" s="598" t="s">
        <v>467</v>
      </c>
      <c r="C5" s="595" t="s">
        <v>468</v>
      </c>
      <c r="D5" s="595" t="s">
        <v>469</v>
      </c>
      <c r="E5" s="595" t="s">
        <v>470</v>
      </c>
      <c r="F5" s="598" t="s">
        <v>471</v>
      </c>
      <c r="G5" s="598" t="s">
        <v>472</v>
      </c>
      <c r="H5" s="595" t="s">
        <v>478</v>
      </c>
      <c r="I5" s="595" t="s">
        <v>479</v>
      </c>
      <c r="K5" s="338"/>
      <c r="L5" s="338"/>
      <c r="M5" s="339"/>
      <c r="N5" s="339"/>
      <c r="O5" s="338"/>
      <c r="P5" s="338"/>
    </row>
    <row r="6" spans="1:16" s="337" customFormat="1" ht="15">
      <c r="A6" s="599"/>
      <c r="B6" s="599"/>
      <c r="C6" s="599"/>
      <c r="D6" s="599"/>
      <c r="E6" s="599"/>
      <c r="F6" s="599"/>
      <c r="G6" s="599"/>
      <c r="H6" s="596"/>
      <c r="I6" s="596"/>
      <c r="K6" s="338"/>
      <c r="L6" s="338"/>
      <c r="M6" s="338"/>
      <c r="N6" s="338"/>
      <c r="O6" s="338"/>
      <c r="P6" s="338"/>
    </row>
    <row r="7" spans="1:16" s="337" customFormat="1" ht="25.5" customHeight="1">
      <c r="A7" s="340">
        <v>1</v>
      </c>
      <c r="B7" s="341" t="s">
        <v>473</v>
      </c>
      <c r="C7" s="342">
        <v>12055209951</v>
      </c>
      <c r="D7" s="342">
        <v>21606245503</v>
      </c>
      <c r="E7" s="342">
        <v>23416525454</v>
      </c>
      <c r="F7" s="342">
        <v>0</v>
      </c>
      <c r="G7" s="342">
        <f>C7+D7+E7</f>
        <v>57077980908</v>
      </c>
      <c r="H7" s="342">
        <f>G7-C7-F7</f>
        <v>45022770957</v>
      </c>
      <c r="I7" s="342"/>
      <c r="K7" s="338"/>
      <c r="L7" s="338"/>
      <c r="M7" s="338"/>
      <c r="N7" s="338"/>
      <c r="O7" s="338"/>
      <c r="P7" s="338"/>
    </row>
    <row r="8" spans="1:16" s="337" customFormat="1" ht="25.5" customHeight="1">
      <c r="A8" s="343">
        <v>2</v>
      </c>
      <c r="B8" s="344" t="s">
        <v>474</v>
      </c>
      <c r="C8" s="345">
        <v>17680000</v>
      </c>
      <c r="D8" s="345">
        <v>0</v>
      </c>
      <c r="E8" s="345">
        <v>0</v>
      </c>
      <c r="F8" s="345">
        <v>1643675925</v>
      </c>
      <c r="G8" s="345">
        <f>C8+D8+E8+F8</f>
        <v>1661355925</v>
      </c>
      <c r="H8" s="342">
        <f>G8-C8-F8</f>
        <v>0</v>
      </c>
      <c r="I8" s="345"/>
      <c r="K8" s="338"/>
      <c r="L8" s="338"/>
      <c r="M8" s="338"/>
      <c r="N8" s="338"/>
      <c r="O8" s="338"/>
      <c r="P8" s="338"/>
    </row>
    <row r="9" spans="1:16" s="337" customFormat="1" ht="25.5" customHeight="1">
      <c r="A9" s="346">
        <v>3</v>
      </c>
      <c r="B9" s="347" t="s">
        <v>475</v>
      </c>
      <c r="C9" s="348">
        <v>816434050</v>
      </c>
      <c r="D9" s="348">
        <v>2525000402</v>
      </c>
      <c r="E9" s="348">
        <v>0</v>
      </c>
      <c r="F9" s="348">
        <v>930114210</v>
      </c>
      <c r="G9" s="348">
        <f>C9+D9+E9+F9</f>
        <v>4271548662</v>
      </c>
      <c r="H9" s="342">
        <f>G9-C9-F9</f>
        <v>2525000402</v>
      </c>
      <c r="I9" s="348"/>
      <c r="K9" s="338"/>
      <c r="L9" s="338"/>
      <c r="M9" s="338"/>
      <c r="N9" s="338"/>
      <c r="O9" s="338"/>
      <c r="P9" s="338"/>
    </row>
    <row r="10" spans="1:16" s="337" customFormat="1" ht="25.5" customHeight="1">
      <c r="A10" s="593" t="s">
        <v>476</v>
      </c>
      <c r="B10" s="593"/>
      <c r="C10" s="349">
        <f t="shared" ref="C10:I10" si="0">SUM(C7:C9)</f>
        <v>12889324001</v>
      </c>
      <c r="D10" s="349">
        <f t="shared" si="0"/>
        <v>24131245905</v>
      </c>
      <c r="E10" s="349">
        <f t="shared" si="0"/>
        <v>23416525454</v>
      </c>
      <c r="F10" s="349">
        <f t="shared" si="0"/>
        <v>2573790135</v>
      </c>
      <c r="G10" s="349">
        <f t="shared" si="0"/>
        <v>63010885495</v>
      </c>
      <c r="H10" s="349">
        <f t="shared" si="0"/>
        <v>47547771359</v>
      </c>
      <c r="I10" s="349">
        <f t="shared" si="0"/>
        <v>0</v>
      </c>
      <c r="K10" s="338"/>
      <c r="L10" s="338"/>
      <c r="M10" s="338"/>
      <c r="N10" s="338"/>
      <c r="O10" s="338"/>
      <c r="P10" s="338"/>
    </row>
    <row r="11" spans="1:16" s="354" customFormat="1" ht="15">
      <c r="A11" s="351">
        <v>1</v>
      </c>
      <c r="B11" s="352" t="s">
        <v>473</v>
      </c>
      <c r="C11" s="353">
        <v>7019406184</v>
      </c>
      <c r="D11" s="353">
        <v>41185294902</v>
      </c>
      <c r="E11" s="353">
        <v>6231878182</v>
      </c>
      <c r="F11" s="353">
        <v>0</v>
      </c>
      <c r="G11" s="353">
        <f>C11+D11+E11+F11</f>
        <v>54436579268</v>
      </c>
      <c r="H11" s="353">
        <f>G11-C11-F11</f>
        <v>47417173084</v>
      </c>
      <c r="I11" s="353">
        <f>ROUND(H11*0.25,0)</f>
        <v>11854293271</v>
      </c>
      <c r="K11" s="355"/>
      <c r="L11" s="355"/>
      <c r="M11" s="355"/>
      <c r="N11" s="355"/>
      <c r="O11" s="355"/>
      <c r="P11" s="355"/>
    </row>
    <row r="12" spans="1:16" s="354" customFormat="1" ht="15">
      <c r="A12" s="356">
        <v>2</v>
      </c>
      <c r="B12" s="357" t="s">
        <v>474</v>
      </c>
      <c r="C12" s="358">
        <v>141130274</v>
      </c>
      <c r="D12" s="358">
        <v>832589193</v>
      </c>
      <c r="E12" s="358">
        <v>0</v>
      </c>
      <c r="F12" s="358">
        <v>2527456964</v>
      </c>
      <c r="G12" s="358">
        <f>C12+D12+E12+F12</f>
        <v>3501176431</v>
      </c>
      <c r="H12" s="353">
        <f>G12-C12-F12</f>
        <v>832589193</v>
      </c>
      <c r="I12" s="353">
        <f>ROUND(H12*0.25,0)</f>
        <v>208147298</v>
      </c>
      <c r="L12" s="355"/>
      <c r="M12" s="355"/>
      <c r="N12" s="355"/>
      <c r="O12" s="355"/>
      <c r="P12" s="355"/>
    </row>
    <row r="13" spans="1:16" s="354" customFormat="1" ht="15">
      <c r="A13" s="359">
        <v>3</v>
      </c>
      <c r="B13" s="360" t="s">
        <v>475</v>
      </c>
      <c r="C13" s="361">
        <v>218888175</v>
      </c>
      <c r="D13" s="361">
        <v>1016328190</v>
      </c>
      <c r="E13" s="361">
        <v>0</v>
      </c>
      <c r="F13" s="361">
        <v>2620819269</v>
      </c>
      <c r="G13" s="361">
        <f>C13+D13+E13+F13</f>
        <v>3856035634</v>
      </c>
      <c r="H13" s="353">
        <f>G13-C13-F13</f>
        <v>1016328190</v>
      </c>
      <c r="I13" s="353">
        <f>ROUND(H13*0.25,0)</f>
        <v>254082048</v>
      </c>
      <c r="L13" s="355"/>
      <c r="M13" s="355"/>
      <c r="N13" s="355"/>
      <c r="O13" s="355"/>
      <c r="P13" s="355"/>
    </row>
    <row r="14" spans="1:16" s="354" customFormat="1" ht="15">
      <c r="A14" s="594" t="s">
        <v>477</v>
      </c>
      <c r="B14" s="594"/>
      <c r="C14" s="362">
        <f t="shared" ref="C14:I14" si="1">SUM(C11:C13)</f>
        <v>7379424633</v>
      </c>
      <c r="D14" s="362">
        <f t="shared" si="1"/>
        <v>43034212285</v>
      </c>
      <c r="E14" s="362">
        <f t="shared" si="1"/>
        <v>6231878182</v>
      </c>
      <c r="F14" s="362">
        <f t="shared" si="1"/>
        <v>5148276233</v>
      </c>
      <c r="G14" s="362">
        <f t="shared" si="1"/>
        <v>61793791333</v>
      </c>
      <c r="H14" s="362">
        <f t="shared" si="1"/>
        <v>49266090467</v>
      </c>
      <c r="I14" s="362">
        <f t="shared" si="1"/>
        <v>12316522617</v>
      </c>
      <c r="L14" s="355"/>
      <c r="M14" s="355"/>
      <c r="N14" s="355"/>
      <c r="O14" s="355"/>
      <c r="P14" s="355"/>
    </row>
    <row r="15" spans="1:16" s="337" customFormat="1" ht="15">
      <c r="A15" s="350"/>
      <c r="C15" s="338"/>
      <c r="D15" s="338"/>
      <c r="E15" s="338"/>
      <c r="F15" s="338"/>
    </row>
    <row r="16" spans="1:16">
      <c r="C16" s="335"/>
      <c r="D16" s="335"/>
      <c r="E16" s="335"/>
      <c r="F16" s="335"/>
    </row>
    <row r="17" spans="3:6">
      <c r="C17" s="335"/>
      <c r="D17" s="335"/>
      <c r="E17" s="335"/>
      <c r="F17" s="335"/>
    </row>
    <row r="18" spans="3:6">
      <c r="C18" s="335"/>
      <c r="D18" s="335"/>
      <c r="E18" s="335"/>
      <c r="F18" s="335"/>
    </row>
    <row r="19" spans="3:6">
      <c r="C19" s="335"/>
      <c r="D19" s="335"/>
      <c r="E19" s="335"/>
      <c r="F19" s="335"/>
    </row>
    <row r="20" spans="3:6">
      <c r="C20" s="335"/>
      <c r="D20" s="335"/>
      <c r="E20" s="335"/>
      <c r="F20" s="335"/>
    </row>
    <row r="21" spans="3:6">
      <c r="C21" s="335"/>
      <c r="D21" s="335"/>
      <c r="E21" s="335"/>
      <c r="F21" s="335"/>
    </row>
    <row r="22" spans="3:6">
      <c r="C22" s="335"/>
      <c r="D22" s="335"/>
      <c r="E22" s="335"/>
      <c r="F22" s="335"/>
    </row>
    <row r="23" spans="3:6">
      <c r="C23" s="335"/>
      <c r="D23" s="335"/>
      <c r="E23" s="335"/>
      <c r="F23" s="335"/>
    </row>
    <row r="24" spans="3:6">
      <c r="C24" s="335"/>
      <c r="D24" s="335"/>
      <c r="E24" s="335"/>
      <c r="F24" s="335"/>
    </row>
    <row r="25" spans="3:6">
      <c r="C25" s="335"/>
      <c r="D25" s="335"/>
      <c r="E25" s="335"/>
      <c r="F25" s="335"/>
    </row>
  </sheetData>
  <mergeCells count="12">
    <mergeCell ref="A10:B10"/>
    <mergeCell ref="A14:B14"/>
    <mergeCell ref="H5:H6"/>
    <mergeCell ref="I5:I6"/>
    <mergeCell ref="A2:G2"/>
    <mergeCell ref="A5:A6"/>
    <mergeCell ref="B5:B6"/>
    <mergeCell ref="C5:C6"/>
    <mergeCell ref="D5:D6"/>
    <mergeCell ref="E5:E6"/>
    <mergeCell ref="F5:F6"/>
    <mergeCell ref="G5:G6"/>
  </mergeCells>
  <pageMargins left="0.26" right="0.24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A1:K157"/>
  <sheetViews>
    <sheetView view="pageBreakPreview" zoomScale="110" zoomScaleNormal="100" zoomScaleSheetLayoutView="110" workbookViewId="0">
      <pane xSplit="9" ySplit="13" topLeftCell="J134" activePane="bottomRight" state="frozen"/>
      <selection pane="topRight" activeCell="J1" sqref="J1"/>
      <selection pane="bottomLeft" activeCell="A13" sqref="A13"/>
      <selection pane="bottomRight" activeCell="A146" sqref="A146"/>
    </sheetView>
  </sheetViews>
  <sheetFormatPr defaultColWidth="8.875" defaultRowHeight="15.75"/>
  <cols>
    <col min="1" max="1" width="38.25" style="112" customWidth="1"/>
    <col min="2" max="2" width="0.25" style="112" customWidth="1"/>
    <col min="3" max="3" width="5.625" style="112" customWidth="1"/>
    <col min="4" max="4" width="0.25" style="112" customWidth="1"/>
    <col min="5" max="5" width="5" style="126" customWidth="1"/>
    <col min="6" max="6" width="0.25" style="112" customWidth="1"/>
    <col min="7" max="7" width="16.25" style="162" customWidth="1"/>
    <col min="8" max="8" width="0.25" style="112" customWidth="1"/>
    <col min="9" max="9" width="16.25" style="112" customWidth="1"/>
    <col min="10" max="10" width="18" style="112" customWidth="1"/>
    <col min="11" max="11" width="17.875" style="112" customWidth="1"/>
    <col min="12" max="16384" width="8.875" style="112"/>
  </cols>
  <sheetData>
    <row r="1" spans="1:10">
      <c r="A1" s="111" t="s">
        <v>763</v>
      </c>
      <c r="B1" s="111"/>
      <c r="C1" s="111"/>
      <c r="D1" s="111"/>
      <c r="F1" s="614" t="s">
        <v>48</v>
      </c>
      <c r="G1" s="614"/>
      <c r="H1" s="614"/>
      <c r="I1" s="614"/>
    </row>
    <row r="2" spans="1:10">
      <c r="A2" s="114" t="s">
        <v>529</v>
      </c>
      <c r="B2" s="114"/>
      <c r="C2" s="113"/>
      <c r="D2" s="113"/>
      <c r="E2" s="244"/>
      <c r="G2" s="116"/>
      <c r="H2" s="116"/>
      <c r="I2" s="575" t="s">
        <v>765</v>
      </c>
    </row>
    <row r="3" spans="1:10" ht="13.5" customHeight="1">
      <c r="A3" s="117" t="s">
        <v>510</v>
      </c>
      <c r="B3" s="114"/>
      <c r="C3" s="113"/>
      <c r="D3" s="113"/>
      <c r="E3" s="244"/>
      <c r="F3" s="616"/>
      <c r="G3" s="616"/>
      <c r="H3" s="616"/>
      <c r="I3" s="616"/>
    </row>
    <row r="4" spans="1:10" ht="1.5" customHeight="1">
      <c r="A4" s="118"/>
      <c r="B4" s="118"/>
      <c r="C4" s="118"/>
      <c r="D4" s="118"/>
      <c r="E4" s="570"/>
      <c r="F4" s="119"/>
      <c r="G4" s="120"/>
      <c r="H4" s="119"/>
      <c r="I4" s="119"/>
    </row>
    <row r="5" spans="1:10" ht="1.5" customHeight="1">
      <c r="A5" s="115"/>
      <c r="B5" s="115"/>
      <c r="C5" s="115"/>
      <c r="D5" s="115"/>
      <c r="E5" s="244"/>
      <c r="F5" s="115"/>
      <c r="G5" s="121"/>
      <c r="H5" s="115"/>
      <c r="I5" s="122"/>
    </row>
    <row r="6" spans="1:10" ht="15" customHeight="1">
      <c r="A6" s="121"/>
      <c r="B6" s="115"/>
      <c r="C6" s="115"/>
      <c r="D6" s="115"/>
      <c r="E6" s="244"/>
      <c r="F6" s="115"/>
      <c r="G6" s="121"/>
      <c r="H6" s="115"/>
      <c r="I6" s="123" t="s">
        <v>739</v>
      </c>
    </row>
    <row r="7" spans="1:10" ht="18" customHeight="1">
      <c r="A7" s="615" t="s">
        <v>738</v>
      </c>
      <c r="B7" s="615"/>
      <c r="C7" s="615"/>
      <c r="D7" s="615"/>
      <c r="E7" s="615"/>
      <c r="F7" s="615"/>
      <c r="G7" s="615"/>
      <c r="H7" s="615"/>
      <c r="I7" s="615"/>
      <c r="J7" s="162"/>
    </row>
    <row r="8" spans="1:10" ht="15" customHeight="1">
      <c r="A8" s="603" t="s">
        <v>533</v>
      </c>
      <c r="B8" s="603"/>
      <c r="C8" s="603"/>
      <c r="D8" s="603"/>
      <c r="E8" s="603"/>
      <c r="F8" s="603"/>
      <c r="G8" s="603"/>
      <c r="H8" s="603"/>
      <c r="I8" s="603"/>
      <c r="J8" s="162"/>
    </row>
    <row r="9" spans="1:10" ht="15" customHeight="1">
      <c r="A9" s="603" t="s">
        <v>716</v>
      </c>
      <c r="B9" s="603"/>
      <c r="C9" s="603"/>
      <c r="D9" s="603"/>
      <c r="E9" s="603"/>
      <c r="F9" s="603"/>
      <c r="G9" s="603"/>
      <c r="H9" s="603"/>
      <c r="I9" s="603"/>
      <c r="J9" s="162"/>
    </row>
    <row r="10" spans="1:10">
      <c r="A10" s="124"/>
      <c r="B10" s="113"/>
      <c r="C10" s="113"/>
      <c r="D10" s="113"/>
      <c r="F10" s="113"/>
      <c r="H10" s="113"/>
      <c r="I10" s="125" t="s">
        <v>317</v>
      </c>
    </row>
    <row r="11" spans="1:10" s="128" customFormat="1" ht="7.5" customHeight="1">
      <c r="A11" s="619" t="s">
        <v>1</v>
      </c>
      <c r="B11" s="126"/>
      <c r="C11" s="621" t="s">
        <v>299</v>
      </c>
      <c r="D11" s="126"/>
      <c r="E11" s="611" t="s">
        <v>447</v>
      </c>
      <c r="F11" s="126"/>
      <c r="G11" s="605" t="s">
        <v>611</v>
      </c>
      <c r="H11" s="127"/>
      <c r="I11" s="617" t="s">
        <v>610</v>
      </c>
    </row>
    <row r="12" spans="1:10" s="128" customFormat="1" ht="7.5" customHeight="1">
      <c r="A12" s="620"/>
      <c r="B12" s="126"/>
      <c r="C12" s="622"/>
      <c r="D12" s="577"/>
      <c r="E12" s="612"/>
      <c r="F12" s="577"/>
      <c r="G12" s="606"/>
      <c r="H12" s="127"/>
      <c r="I12" s="618"/>
    </row>
    <row r="13" spans="1:10" ht="7.5" hidden="1" customHeight="1">
      <c r="A13" s="113"/>
      <c r="B13" s="113"/>
      <c r="C13" s="113"/>
      <c r="D13" s="113"/>
      <c r="F13" s="113"/>
      <c r="G13" s="124"/>
      <c r="H13" s="113"/>
      <c r="I13" s="113"/>
    </row>
    <row r="14" spans="1:10" ht="15" customHeight="1">
      <c r="A14" s="374" t="s">
        <v>2</v>
      </c>
      <c r="B14" s="126"/>
      <c r="C14" s="577">
        <v>100</v>
      </c>
      <c r="D14" s="578"/>
      <c r="F14" s="129"/>
      <c r="G14" s="130">
        <f>G16+G19+G23+G32+G35</f>
        <v>1026424079540.8174</v>
      </c>
      <c r="H14" s="131"/>
      <c r="I14" s="130">
        <f t="shared" ref="I14" si="0">I16+I19+I23+I32+I35</f>
        <v>753516336401</v>
      </c>
    </row>
    <row r="15" spans="1:10" ht="15" customHeight="1">
      <c r="A15" s="374" t="s">
        <v>436</v>
      </c>
      <c r="B15" s="126"/>
      <c r="C15" s="577"/>
      <c r="D15" s="578"/>
      <c r="F15" s="129"/>
      <c r="G15" s="130"/>
      <c r="H15" s="131"/>
      <c r="I15" s="130"/>
    </row>
    <row r="16" spans="1:10" ht="15" customHeight="1">
      <c r="A16" s="126" t="s">
        <v>301</v>
      </c>
      <c r="B16" s="126"/>
      <c r="C16" s="577">
        <v>110</v>
      </c>
      <c r="D16" s="578"/>
      <c r="E16" s="138" t="s">
        <v>480</v>
      </c>
      <c r="G16" s="130">
        <f>G17+G18</f>
        <v>64911652306</v>
      </c>
      <c r="H16" s="131"/>
      <c r="I16" s="130">
        <f>SUM(I17:I18)</f>
        <v>40768091246</v>
      </c>
    </row>
    <row r="17" spans="1:9" ht="15" customHeight="1">
      <c r="A17" s="113" t="s">
        <v>383</v>
      </c>
      <c r="B17" s="113"/>
      <c r="C17" s="139">
        <v>111</v>
      </c>
      <c r="D17" s="581"/>
      <c r="E17" s="149"/>
      <c r="G17" s="136">
        <v>64911652306</v>
      </c>
      <c r="H17" s="140"/>
      <c r="I17" s="136">
        <v>40768091246</v>
      </c>
    </row>
    <row r="18" spans="1:9" ht="15" customHeight="1">
      <c r="A18" s="113" t="s">
        <v>302</v>
      </c>
      <c r="B18" s="113"/>
      <c r="C18" s="139">
        <v>112</v>
      </c>
      <c r="D18" s="581"/>
      <c r="E18" s="149"/>
      <c r="G18" s="136">
        <v>0</v>
      </c>
      <c r="H18" s="137"/>
      <c r="I18" s="136">
        <v>0</v>
      </c>
    </row>
    <row r="19" spans="1:9" ht="15" customHeight="1">
      <c r="A19" s="126" t="s">
        <v>535</v>
      </c>
      <c r="B19" s="113"/>
      <c r="C19" s="577">
        <v>120</v>
      </c>
      <c r="D19" s="581"/>
      <c r="E19" s="577" t="s">
        <v>481</v>
      </c>
      <c r="F19" s="143"/>
      <c r="G19" s="144">
        <f>SUM(G20:H22)</f>
        <v>860000000</v>
      </c>
      <c r="H19" s="145"/>
      <c r="I19" s="144">
        <f>SUM(I20:I22)</f>
        <v>10000000</v>
      </c>
    </row>
    <row r="20" spans="1:9" ht="15" customHeight="1">
      <c r="A20" s="113" t="s">
        <v>534</v>
      </c>
      <c r="B20" s="113"/>
      <c r="C20" s="139">
        <v>121</v>
      </c>
      <c r="D20" s="581"/>
      <c r="E20" s="138"/>
      <c r="F20" s="143"/>
      <c r="G20" s="136">
        <v>0</v>
      </c>
      <c r="H20" s="137"/>
      <c r="I20" s="136">
        <v>0</v>
      </c>
    </row>
    <row r="21" spans="1:9" ht="15" customHeight="1">
      <c r="A21" s="113" t="s">
        <v>536</v>
      </c>
      <c r="B21" s="113"/>
      <c r="C21" s="139">
        <v>122</v>
      </c>
      <c r="D21" s="581"/>
      <c r="E21" s="138"/>
      <c r="F21" s="143"/>
      <c r="G21" s="136">
        <v>-14400000</v>
      </c>
      <c r="H21" s="137"/>
      <c r="I21" s="136">
        <v>-14400000</v>
      </c>
    </row>
    <row r="22" spans="1:9" ht="15" customHeight="1">
      <c r="A22" s="113" t="s">
        <v>537</v>
      </c>
      <c r="B22" s="113"/>
      <c r="C22" s="139">
        <v>123</v>
      </c>
      <c r="D22" s="581"/>
      <c r="E22" s="138"/>
      <c r="F22" s="143"/>
      <c r="G22" s="136">
        <v>874400000</v>
      </c>
      <c r="H22" s="137"/>
      <c r="I22" s="136">
        <v>24400000</v>
      </c>
    </row>
    <row r="23" spans="1:9" ht="15" customHeight="1">
      <c r="A23" s="126" t="s">
        <v>303</v>
      </c>
      <c r="B23" s="126"/>
      <c r="C23" s="577">
        <v>130</v>
      </c>
      <c r="D23" s="578"/>
      <c r="E23" s="138"/>
      <c r="F23" s="579"/>
      <c r="G23" s="130">
        <f>SUM(G24:G30)</f>
        <v>660203056265</v>
      </c>
      <c r="H23" s="131"/>
      <c r="I23" s="130">
        <f t="shared" ref="I23" si="1">SUM(I24:I30)</f>
        <v>453275483262</v>
      </c>
    </row>
    <row r="24" spans="1:9" ht="15" customHeight="1">
      <c r="A24" s="113" t="s">
        <v>612</v>
      </c>
      <c r="B24" s="113"/>
      <c r="C24" s="139">
        <v>131</v>
      </c>
      <c r="D24" s="581"/>
      <c r="F24" s="143"/>
      <c r="G24" s="136">
        <v>409104067108</v>
      </c>
      <c r="H24" s="140"/>
      <c r="I24" s="136">
        <v>340196271243</v>
      </c>
    </row>
    <row r="25" spans="1:9" ht="15" customHeight="1">
      <c r="A25" s="113" t="s">
        <v>538</v>
      </c>
      <c r="B25" s="113"/>
      <c r="C25" s="139">
        <v>132</v>
      </c>
      <c r="D25" s="581"/>
      <c r="F25" s="143"/>
      <c r="G25" s="136">
        <v>82126558966</v>
      </c>
      <c r="H25" s="140"/>
      <c r="I25" s="136">
        <v>27963837690</v>
      </c>
    </row>
    <row r="26" spans="1:9" ht="15" customHeight="1">
      <c r="A26" s="113" t="s">
        <v>384</v>
      </c>
      <c r="B26" s="113"/>
      <c r="C26" s="139">
        <v>133</v>
      </c>
      <c r="D26" s="581"/>
      <c r="F26" s="143"/>
      <c r="G26" s="136">
        <v>0</v>
      </c>
      <c r="H26" s="137"/>
      <c r="I26" s="136">
        <v>0</v>
      </c>
    </row>
    <row r="27" spans="1:9" ht="15" customHeight="1">
      <c r="A27" s="113" t="s">
        <v>390</v>
      </c>
      <c r="B27" s="113"/>
      <c r="C27" s="139">
        <v>134</v>
      </c>
      <c r="D27" s="581"/>
      <c r="F27" s="143"/>
      <c r="G27" s="136">
        <v>0</v>
      </c>
      <c r="H27" s="137"/>
      <c r="I27" s="136">
        <v>0</v>
      </c>
    </row>
    <row r="28" spans="1:9" ht="15" customHeight="1">
      <c r="A28" s="113" t="s">
        <v>539</v>
      </c>
      <c r="B28" s="113"/>
      <c r="C28" s="139">
        <v>135</v>
      </c>
      <c r="D28" s="581"/>
      <c r="F28" s="143"/>
      <c r="G28" s="136">
        <v>136611740000</v>
      </c>
      <c r="H28" s="137"/>
      <c r="I28" s="136">
        <v>58725000000</v>
      </c>
    </row>
    <row r="29" spans="1:9" ht="15" customHeight="1">
      <c r="A29" s="113" t="s">
        <v>540</v>
      </c>
      <c r="B29" s="113"/>
      <c r="C29" s="139">
        <v>136</v>
      </c>
      <c r="D29" s="581"/>
      <c r="E29" s="138" t="s">
        <v>721</v>
      </c>
      <c r="F29" s="143"/>
      <c r="G29" s="136">
        <v>32697260191</v>
      </c>
      <c r="H29" s="137"/>
      <c r="I29" s="136">
        <v>26726944329</v>
      </c>
    </row>
    <row r="30" spans="1:9" ht="16.5" customHeight="1">
      <c r="A30" s="113" t="s">
        <v>541</v>
      </c>
      <c r="B30" s="113"/>
      <c r="C30" s="139">
        <v>137</v>
      </c>
      <c r="D30" s="581"/>
      <c r="E30" s="138"/>
      <c r="F30" s="143"/>
      <c r="G30" s="136">
        <v>-336570000</v>
      </c>
      <c r="H30" s="137"/>
      <c r="I30" s="136">
        <v>-336570000</v>
      </c>
    </row>
    <row r="31" spans="1:9" ht="16.5" customHeight="1">
      <c r="A31" s="113" t="s">
        <v>542</v>
      </c>
      <c r="B31" s="113"/>
      <c r="C31" s="139">
        <v>139</v>
      </c>
      <c r="D31" s="581"/>
      <c r="E31" s="138"/>
      <c r="F31" s="143"/>
      <c r="G31" s="136">
        <v>0</v>
      </c>
      <c r="H31" s="137"/>
      <c r="I31" s="136"/>
    </row>
    <row r="32" spans="1:9" ht="15" customHeight="1">
      <c r="A32" s="126" t="s">
        <v>391</v>
      </c>
      <c r="B32" s="126"/>
      <c r="C32" s="577">
        <v>140</v>
      </c>
      <c r="D32" s="578"/>
      <c r="E32" s="138"/>
      <c r="F32" s="579"/>
      <c r="G32" s="130">
        <f>SUM(G33:G34)</f>
        <v>291531191962.81732</v>
      </c>
      <c r="H32" s="131"/>
      <c r="I32" s="130">
        <f t="shared" ref="I32" si="2">SUM(I33:I34)</f>
        <v>253866505283</v>
      </c>
    </row>
    <row r="33" spans="1:10" ht="15" customHeight="1">
      <c r="A33" s="146" t="s">
        <v>392</v>
      </c>
      <c r="B33" s="146"/>
      <c r="C33" s="147">
        <v>141</v>
      </c>
      <c r="D33" s="148"/>
      <c r="E33" s="138" t="s">
        <v>482</v>
      </c>
      <c r="F33" s="579"/>
      <c r="G33" s="136">
        <v>291531191962.81732</v>
      </c>
      <c r="H33" s="131"/>
      <c r="I33" s="136">
        <v>253866505283</v>
      </c>
      <c r="J33" s="162"/>
    </row>
    <row r="34" spans="1:10" ht="16.5" customHeight="1">
      <c r="A34" s="146" t="s">
        <v>311</v>
      </c>
      <c r="B34" s="146"/>
      <c r="C34" s="147">
        <v>149</v>
      </c>
      <c r="D34" s="148"/>
      <c r="E34" s="138"/>
      <c r="F34" s="579"/>
      <c r="G34" s="136">
        <v>0</v>
      </c>
      <c r="H34" s="131"/>
      <c r="I34" s="136">
        <v>0</v>
      </c>
    </row>
    <row r="35" spans="1:10" ht="15" customHeight="1">
      <c r="A35" s="126" t="s">
        <v>304</v>
      </c>
      <c r="B35" s="126"/>
      <c r="C35" s="577">
        <v>150</v>
      </c>
      <c r="D35" s="578"/>
      <c r="E35" s="138"/>
      <c r="F35" s="579"/>
      <c r="G35" s="130">
        <f>SUM(G36:G40)</f>
        <v>8918179007</v>
      </c>
      <c r="H35" s="131"/>
      <c r="I35" s="130">
        <f t="shared" ref="I35" si="3">SUM(I36:I40)</f>
        <v>5596256610</v>
      </c>
    </row>
    <row r="36" spans="1:10" ht="15" customHeight="1">
      <c r="A36" s="113" t="s">
        <v>318</v>
      </c>
      <c r="B36" s="113"/>
      <c r="C36" s="139">
        <v>151</v>
      </c>
      <c r="D36" s="581"/>
      <c r="E36" s="138" t="s">
        <v>722</v>
      </c>
      <c r="F36" s="579"/>
      <c r="G36" s="136">
        <v>3896364491</v>
      </c>
      <c r="H36" s="131"/>
      <c r="I36" s="136">
        <v>656105798</v>
      </c>
    </row>
    <row r="37" spans="1:10" ht="15" customHeight="1">
      <c r="A37" s="113" t="s">
        <v>387</v>
      </c>
      <c r="B37" s="113"/>
      <c r="C37" s="139">
        <v>152</v>
      </c>
      <c r="D37" s="581"/>
      <c r="E37" s="138" t="s">
        <v>723</v>
      </c>
      <c r="F37" s="579"/>
      <c r="G37" s="136">
        <v>4922840849</v>
      </c>
      <c r="H37" s="131"/>
      <c r="I37" s="136">
        <v>818209764</v>
      </c>
      <c r="J37" s="162"/>
    </row>
    <row r="38" spans="1:10" ht="16.5" customHeight="1">
      <c r="A38" s="113" t="s">
        <v>305</v>
      </c>
      <c r="B38" s="113"/>
      <c r="C38" s="139">
        <v>153</v>
      </c>
      <c r="D38" s="581"/>
      <c r="E38" s="149"/>
      <c r="G38" s="136">
        <v>12547718</v>
      </c>
      <c r="H38" s="140"/>
      <c r="I38" s="136">
        <v>12807603</v>
      </c>
    </row>
    <row r="39" spans="1:10" ht="16.5" customHeight="1">
      <c r="A39" s="113" t="s">
        <v>543</v>
      </c>
      <c r="B39" s="113"/>
      <c r="C39" s="139">
        <v>154</v>
      </c>
      <c r="D39" s="581"/>
      <c r="E39" s="149"/>
      <c r="G39" s="136"/>
      <c r="H39" s="140"/>
      <c r="I39" s="136"/>
    </row>
    <row r="40" spans="1:10" ht="15" customHeight="1">
      <c r="A40" s="113" t="s">
        <v>544</v>
      </c>
      <c r="B40" s="113"/>
      <c r="C40" s="139">
        <v>155</v>
      </c>
      <c r="D40" s="581"/>
      <c r="E40" s="138"/>
      <c r="F40" s="143"/>
      <c r="G40" s="136">
        <v>86425949</v>
      </c>
      <c r="H40" s="137"/>
      <c r="I40" s="136">
        <v>4109133445</v>
      </c>
    </row>
    <row r="41" spans="1:10" ht="15" customHeight="1">
      <c r="A41" s="374" t="s">
        <v>3</v>
      </c>
      <c r="B41" s="126"/>
      <c r="C41" s="577">
        <v>200</v>
      </c>
      <c r="D41" s="578"/>
      <c r="E41" s="138"/>
      <c r="F41" s="579"/>
      <c r="G41" s="130">
        <f>G43+G51+G61+G67+G73+G64</f>
        <v>653222356330.57983</v>
      </c>
      <c r="H41" s="130">
        <f t="shared" ref="H41:I41" si="4">H43+H51+H61+H67+H73+H64</f>
        <v>0</v>
      </c>
      <c r="I41" s="130">
        <f t="shared" si="4"/>
        <v>639415906952</v>
      </c>
    </row>
    <row r="42" spans="1:10" ht="15" customHeight="1">
      <c r="A42" s="374" t="s">
        <v>511</v>
      </c>
      <c r="B42" s="126"/>
      <c r="C42" s="577"/>
      <c r="D42" s="578"/>
      <c r="E42" s="138"/>
      <c r="F42" s="579"/>
      <c r="G42" s="130"/>
      <c r="H42" s="131"/>
      <c r="I42" s="130"/>
    </row>
    <row r="43" spans="1:10" ht="15" customHeight="1">
      <c r="A43" s="126" t="s">
        <v>306</v>
      </c>
      <c r="B43" s="126"/>
      <c r="C43" s="577">
        <v>210</v>
      </c>
      <c r="D43" s="578"/>
      <c r="E43" s="138"/>
      <c r="F43" s="579"/>
      <c r="G43" s="130">
        <f>SUM(G44:G50)</f>
        <v>1991479227</v>
      </c>
      <c r="H43" s="131"/>
      <c r="I43" s="130">
        <f>SUM(I44:I50)</f>
        <v>98000000</v>
      </c>
    </row>
    <row r="44" spans="1:10" ht="16.5" customHeight="1">
      <c r="A44" s="113" t="s">
        <v>307</v>
      </c>
      <c r="B44" s="126"/>
      <c r="C44" s="139">
        <v>211</v>
      </c>
      <c r="D44" s="578"/>
      <c r="E44" s="138"/>
      <c r="F44" s="143"/>
      <c r="G44" s="136">
        <v>1347362135</v>
      </c>
      <c r="H44" s="140"/>
      <c r="I44" s="136">
        <v>0</v>
      </c>
    </row>
    <row r="45" spans="1:10" ht="16.5" customHeight="1">
      <c r="A45" s="113" t="s">
        <v>545</v>
      </c>
      <c r="B45" s="126"/>
      <c r="C45" s="139">
        <v>212</v>
      </c>
      <c r="D45" s="578"/>
      <c r="E45" s="138"/>
      <c r="F45" s="143"/>
      <c r="G45" s="136">
        <v>0</v>
      </c>
      <c r="H45" s="140"/>
      <c r="I45" s="136"/>
    </row>
    <row r="46" spans="1:10" ht="16.5" customHeight="1">
      <c r="A46" s="113" t="s">
        <v>546</v>
      </c>
      <c r="B46" s="126"/>
      <c r="C46" s="139">
        <v>213</v>
      </c>
      <c r="D46" s="578"/>
      <c r="E46" s="138"/>
      <c r="F46" s="143"/>
      <c r="G46" s="136">
        <v>0</v>
      </c>
      <c r="H46" s="140"/>
      <c r="I46" s="136">
        <v>0</v>
      </c>
    </row>
    <row r="47" spans="1:10" ht="16.5" customHeight="1">
      <c r="A47" s="113" t="s">
        <v>547</v>
      </c>
      <c r="B47" s="126"/>
      <c r="C47" s="139">
        <v>214</v>
      </c>
      <c r="D47" s="578"/>
      <c r="E47" s="138"/>
      <c r="F47" s="143"/>
      <c r="G47" s="136">
        <v>0</v>
      </c>
      <c r="H47" s="140"/>
      <c r="I47" s="136">
        <v>0</v>
      </c>
    </row>
    <row r="48" spans="1:10" ht="16.5" customHeight="1">
      <c r="A48" s="113" t="s">
        <v>548</v>
      </c>
      <c r="B48" s="126"/>
      <c r="C48" s="139">
        <v>215</v>
      </c>
      <c r="D48" s="578"/>
      <c r="E48" s="138"/>
      <c r="F48" s="143"/>
      <c r="G48" s="136">
        <v>0</v>
      </c>
      <c r="H48" s="140"/>
      <c r="I48" s="136"/>
    </row>
    <row r="49" spans="1:9" ht="15" customHeight="1">
      <c r="A49" s="113" t="s">
        <v>549</v>
      </c>
      <c r="B49" s="126"/>
      <c r="C49" s="139">
        <v>216</v>
      </c>
      <c r="D49" s="578"/>
      <c r="E49" s="138" t="s">
        <v>721</v>
      </c>
      <c r="F49" s="143"/>
      <c r="G49" s="136">
        <v>1991479227</v>
      </c>
      <c r="H49" s="140"/>
      <c r="I49" s="136">
        <v>1445362135</v>
      </c>
    </row>
    <row r="50" spans="1:9" ht="16.5" customHeight="1">
      <c r="A50" s="113" t="s">
        <v>550</v>
      </c>
      <c r="B50" s="126"/>
      <c r="C50" s="139">
        <v>219</v>
      </c>
      <c r="D50" s="578"/>
      <c r="E50" s="138"/>
      <c r="F50" s="143"/>
      <c r="G50" s="136">
        <v>-1347362135</v>
      </c>
      <c r="H50" s="140"/>
      <c r="I50" s="136">
        <v>-1347362135</v>
      </c>
    </row>
    <row r="51" spans="1:9" ht="15" customHeight="1">
      <c r="A51" s="126" t="s">
        <v>393</v>
      </c>
      <c r="B51" s="126"/>
      <c r="C51" s="577">
        <v>220</v>
      </c>
      <c r="D51" s="578"/>
      <c r="E51" s="138"/>
      <c r="F51" s="579"/>
      <c r="G51" s="130">
        <f>G52+G58+G55</f>
        <v>32808636490</v>
      </c>
      <c r="H51" s="131"/>
      <c r="I51" s="130">
        <f t="shared" ref="I51" si="5">I52+I58+I55+I66</f>
        <v>334845827726</v>
      </c>
    </row>
    <row r="52" spans="1:9" ht="15" customHeight="1">
      <c r="A52" s="113" t="s">
        <v>315</v>
      </c>
      <c r="B52" s="113"/>
      <c r="C52" s="139">
        <v>221</v>
      </c>
      <c r="D52" s="139"/>
      <c r="E52" s="138" t="s">
        <v>483</v>
      </c>
      <c r="G52" s="136">
        <f>G53+G54</f>
        <v>32722540643</v>
      </c>
      <c r="H52" s="140"/>
      <c r="I52" s="136">
        <f t="shared" ref="I52" si="6">I53+I54</f>
        <v>29249810010</v>
      </c>
    </row>
    <row r="53" spans="1:9" s="156" customFormat="1" ht="15" customHeight="1">
      <c r="A53" s="150" t="s">
        <v>310</v>
      </c>
      <c r="B53" s="150"/>
      <c r="C53" s="139">
        <v>222</v>
      </c>
      <c r="D53" s="581"/>
      <c r="E53" s="151"/>
      <c r="F53" s="152"/>
      <c r="G53" s="153">
        <v>47438990404</v>
      </c>
      <c r="H53" s="154"/>
      <c r="I53" s="153">
        <v>42660103740</v>
      </c>
    </row>
    <row r="54" spans="1:9" s="156" customFormat="1" ht="15" customHeight="1">
      <c r="A54" s="150" t="s">
        <v>312</v>
      </c>
      <c r="B54" s="150"/>
      <c r="C54" s="139">
        <v>223</v>
      </c>
      <c r="D54" s="581"/>
      <c r="E54" s="151"/>
      <c r="F54" s="152"/>
      <c r="G54" s="153">
        <v>-14716449761</v>
      </c>
      <c r="H54" s="154"/>
      <c r="I54" s="153">
        <v>-13410293730</v>
      </c>
    </row>
    <row r="55" spans="1:9" ht="16.5" customHeight="1">
      <c r="A55" s="113" t="s">
        <v>319</v>
      </c>
      <c r="B55" s="113"/>
      <c r="C55" s="139">
        <v>224</v>
      </c>
      <c r="D55" s="139"/>
      <c r="E55" s="568"/>
      <c r="G55" s="136">
        <f>SUM(G56:G57)</f>
        <v>0</v>
      </c>
      <c r="H55" s="140"/>
      <c r="I55" s="136">
        <v>0</v>
      </c>
    </row>
    <row r="56" spans="1:9" s="156" customFormat="1" ht="16.5" customHeight="1">
      <c r="A56" s="150" t="s">
        <v>310</v>
      </c>
      <c r="B56" s="150"/>
      <c r="C56" s="139">
        <v>225</v>
      </c>
      <c r="D56" s="581"/>
      <c r="E56" s="151"/>
      <c r="F56" s="152"/>
      <c r="G56" s="136">
        <v>0</v>
      </c>
      <c r="H56" s="154"/>
      <c r="I56" s="153">
        <v>0</v>
      </c>
    </row>
    <row r="57" spans="1:9" s="156" customFormat="1" ht="16.5" customHeight="1">
      <c r="A57" s="150" t="s">
        <v>312</v>
      </c>
      <c r="B57" s="150"/>
      <c r="C57" s="139">
        <v>226</v>
      </c>
      <c r="D57" s="581"/>
      <c r="E57" s="151"/>
      <c r="F57" s="152"/>
      <c r="G57" s="136">
        <v>0</v>
      </c>
      <c r="H57" s="154"/>
      <c r="I57" s="153">
        <v>0</v>
      </c>
    </row>
    <row r="58" spans="1:9" ht="15" customHeight="1">
      <c r="A58" s="113" t="s">
        <v>316</v>
      </c>
      <c r="B58" s="113"/>
      <c r="C58" s="139">
        <v>227</v>
      </c>
      <c r="D58" s="139"/>
      <c r="E58" s="138" t="s">
        <v>484</v>
      </c>
      <c r="G58" s="136">
        <f>SUM(G59:G60)</f>
        <v>86095847</v>
      </c>
      <c r="H58" s="140"/>
      <c r="I58" s="136">
        <f>I59+I60</f>
        <v>102557225</v>
      </c>
    </row>
    <row r="59" spans="1:9" s="156" customFormat="1" ht="15" customHeight="1">
      <c r="A59" s="150" t="s">
        <v>310</v>
      </c>
      <c r="B59" s="150"/>
      <c r="C59" s="581">
        <v>228</v>
      </c>
      <c r="D59" s="581"/>
      <c r="E59" s="151"/>
      <c r="F59" s="152"/>
      <c r="G59" s="153">
        <v>570933346</v>
      </c>
      <c r="H59" s="154"/>
      <c r="I59" s="153">
        <v>570933346</v>
      </c>
    </row>
    <row r="60" spans="1:9" s="156" customFormat="1" ht="15" customHeight="1">
      <c r="A60" s="150" t="s">
        <v>312</v>
      </c>
      <c r="B60" s="150"/>
      <c r="C60" s="581">
        <v>229</v>
      </c>
      <c r="D60" s="581"/>
      <c r="E60" s="151"/>
      <c r="F60" s="152"/>
      <c r="G60" s="153">
        <v>-484837499</v>
      </c>
      <c r="H60" s="154"/>
      <c r="I60" s="153">
        <v>-468376121</v>
      </c>
    </row>
    <row r="61" spans="1:9" ht="15" customHeight="1">
      <c r="A61" s="126" t="s">
        <v>388</v>
      </c>
      <c r="B61" s="126"/>
      <c r="C61" s="577">
        <v>230</v>
      </c>
      <c r="D61" s="578"/>
      <c r="E61" s="138" t="s">
        <v>485</v>
      </c>
      <c r="F61" s="579"/>
      <c r="G61" s="130">
        <f>G62+G63</f>
        <v>161508415185</v>
      </c>
      <c r="H61" s="145"/>
      <c r="I61" s="130">
        <f t="shared" ref="I61" si="7">I62+I63</f>
        <v>162758485077</v>
      </c>
    </row>
    <row r="62" spans="1:9" ht="15" customHeight="1">
      <c r="A62" s="113" t="s">
        <v>310</v>
      </c>
      <c r="B62" s="113"/>
      <c r="C62" s="139">
        <v>231</v>
      </c>
      <c r="D62" s="581"/>
      <c r="E62" s="138"/>
      <c r="F62" s="143"/>
      <c r="G62" s="136">
        <v>182253563929</v>
      </c>
      <c r="H62" s="137"/>
      <c r="I62" s="136">
        <v>182543817277</v>
      </c>
    </row>
    <row r="63" spans="1:9" ht="15" customHeight="1">
      <c r="A63" s="113" t="s">
        <v>312</v>
      </c>
      <c r="B63" s="113"/>
      <c r="C63" s="139">
        <v>232</v>
      </c>
      <c r="D63" s="581"/>
      <c r="E63" s="138"/>
      <c r="F63" s="143"/>
      <c r="G63" s="136">
        <v>-20745148744</v>
      </c>
      <c r="H63" s="137"/>
      <c r="I63" s="136">
        <v>-19785332200</v>
      </c>
    </row>
    <row r="64" spans="1:9" s="128" customFormat="1" ht="15" customHeight="1">
      <c r="A64" s="126" t="s">
        <v>551</v>
      </c>
      <c r="B64" s="126"/>
      <c r="C64" s="577">
        <v>240</v>
      </c>
      <c r="D64" s="578"/>
      <c r="E64" s="138"/>
      <c r="F64" s="579"/>
      <c r="G64" s="130">
        <f>SUM(G65:G66)</f>
        <v>324312975894</v>
      </c>
      <c r="H64" s="145"/>
      <c r="I64" s="130"/>
    </row>
    <row r="65" spans="1:10" ht="15" customHeight="1">
      <c r="A65" s="113" t="s">
        <v>552</v>
      </c>
      <c r="B65" s="113"/>
      <c r="C65" s="139">
        <v>241</v>
      </c>
      <c r="D65" s="581"/>
      <c r="E65" s="138"/>
      <c r="F65" s="143"/>
      <c r="G65" s="136">
        <v>0</v>
      </c>
      <c r="H65" s="137"/>
      <c r="I65" s="136"/>
    </row>
    <row r="66" spans="1:10" ht="15" customHeight="1">
      <c r="A66" s="113" t="s">
        <v>553</v>
      </c>
      <c r="B66" s="113"/>
      <c r="C66" s="139">
        <v>242</v>
      </c>
      <c r="D66" s="139"/>
      <c r="E66" s="138" t="s">
        <v>724</v>
      </c>
      <c r="F66" s="143"/>
      <c r="G66" s="136">
        <v>324312975894</v>
      </c>
      <c r="H66" s="580"/>
      <c r="I66" s="142">
        <v>305493460491</v>
      </c>
      <c r="J66" s="162"/>
    </row>
    <row r="67" spans="1:10" s="128" customFormat="1" ht="15" customHeight="1">
      <c r="A67" s="126" t="s">
        <v>554</v>
      </c>
      <c r="B67" s="126"/>
      <c r="C67" s="577">
        <v>250</v>
      </c>
      <c r="D67" s="578"/>
      <c r="E67" s="157"/>
      <c r="G67" s="130">
        <f>SUM(G68:G72)</f>
        <v>17858197884.540001</v>
      </c>
      <c r="H67" s="130"/>
      <c r="I67" s="130">
        <f t="shared" ref="I67" si="8">SUM(I68:I71)</f>
        <v>17859067344</v>
      </c>
    </row>
    <row r="68" spans="1:10" ht="15" customHeight="1">
      <c r="A68" s="113" t="s">
        <v>313</v>
      </c>
      <c r="B68" s="113"/>
      <c r="C68" s="139">
        <v>251</v>
      </c>
      <c r="D68" s="581"/>
      <c r="E68" s="138"/>
      <c r="G68" s="136">
        <v>0</v>
      </c>
      <c r="H68" s="158"/>
      <c r="I68" s="136">
        <v>0</v>
      </c>
    </row>
    <row r="69" spans="1:10" ht="15" customHeight="1">
      <c r="A69" s="113" t="s">
        <v>314</v>
      </c>
      <c r="B69" s="113"/>
      <c r="C69" s="139">
        <v>252</v>
      </c>
      <c r="D69" s="581"/>
      <c r="E69" s="157"/>
      <c r="G69" s="136">
        <v>17858197884.540001</v>
      </c>
      <c r="H69" s="136"/>
      <c r="I69" s="136">
        <v>17859067344</v>
      </c>
    </row>
    <row r="70" spans="1:10" ht="15" customHeight="1">
      <c r="A70" s="113" t="s">
        <v>555</v>
      </c>
      <c r="B70" s="113"/>
      <c r="C70" s="139">
        <v>253</v>
      </c>
      <c r="D70" s="581"/>
      <c r="E70" s="149"/>
      <c r="G70" s="136">
        <v>0</v>
      </c>
      <c r="H70" s="136"/>
      <c r="I70" s="136">
        <v>0</v>
      </c>
    </row>
    <row r="71" spans="1:10" ht="16.5" customHeight="1">
      <c r="A71" s="113" t="s">
        <v>556</v>
      </c>
      <c r="B71" s="113"/>
      <c r="C71" s="139">
        <v>254</v>
      </c>
      <c r="D71" s="581"/>
      <c r="E71" s="157"/>
      <c r="G71" s="136">
        <v>0</v>
      </c>
      <c r="H71" s="158"/>
      <c r="I71" s="158">
        <v>0</v>
      </c>
    </row>
    <row r="72" spans="1:10" ht="16.5" customHeight="1">
      <c r="A72" s="113" t="s">
        <v>557</v>
      </c>
      <c r="B72" s="113"/>
      <c r="C72" s="139">
        <v>255</v>
      </c>
      <c r="D72" s="581"/>
      <c r="E72" s="157"/>
      <c r="G72" s="136">
        <v>0</v>
      </c>
      <c r="H72" s="158"/>
      <c r="I72" s="158"/>
    </row>
    <row r="73" spans="1:10" s="128" customFormat="1">
      <c r="A73" s="126" t="s">
        <v>560</v>
      </c>
      <c r="B73" s="126"/>
      <c r="C73" s="577">
        <v>260</v>
      </c>
      <c r="D73" s="578"/>
      <c r="E73" s="157"/>
      <c r="G73" s="130">
        <f>SUM(G74:G78)</f>
        <v>114742651650.03983</v>
      </c>
      <c r="H73" s="130">
        <f t="shared" ref="H73:I73" si="9">SUM(H74:H78)</f>
        <v>0</v>
      </c>
      <c r="I73" s="130">
        <f t="shared" si="9"/>
        <v>123854526805</v>
      </c>
    </row>
    <row r="74" spans="1:10" s="128" customFormat="1">
      <c r="A74" s="113" t="s">
        <v>320</v>
      </c>
      <c r="B74" s="113"/>
      <c r="C74" s="139">
        <v>261</v>
      </c>
      <c r="D74" s="578"/>
      <c r="E74" s="149" t="s">
        <v>725</v>
      </c>
      <c r="G74" s="136">
        <v>47269068533</v>
      </c>
      <c r="H74" s="137"/>
      <c r="I74" s="136">
        <v>45381559779</v>
      </c>
    </row>
    <row r="75" spans="1:10" s="128" customFormat="1">
      <c r="A75" s="113" t="s">
        <v>300</v>
      </c>
      <c r="B75" s="113"/>
      <c r="C75" s="139">
        <v>262</v>
      </c>
      <c r="D75" s="578"/>
      <c r="E75" s="149" t="s">
        <v>726</v>
      </c>
      <c r="F75" s="126"/>
      <c r="G75" s="136">
        <v>161864474.18267798</v>
      </c>
      <c r="H75" s="133"/>
      <c r="I75" s="136">
        <v>1417084671</v>
      </c>
    </row>
    <row r="76" spans="1:10" s="128" customFormat="1">
      <c r="A76" s="113" t="s">
        <v>558</v>
      </c>
      <c r="B76" s="113"/>
      <c r="C76" s="139">
        <v>263</v>
      </c>
      <c r="D76" s="578"/>
      <c r="E76" s="149"/>
      <c r="F76" s="126"/>
      <c r="G76" s="136"/>
      <c r="H76" s="133"/>
      <c r="I76" s="136"/>
    </row>
    <row r="77" spans="1:10" s="128" customFormat="1">
      <c r="A77" s="113" t="s">
        <v>559</v>
      </c>
      <c r="B77" s="113"/>
      <c r="C77" s="139">
        <v>268</v>
      </c>
      <c r="D77" s="578"/>
      <c r="E77" s="157"/>
      <c r="F77" s="126"/>
      <c r="G77" s="136">
        <v>0</v>
      </c>
      <c r="H77" s="133"/>
      <c r="I77" s="136">
        <v>6834610641</v>
      </c>
    </row>
    <row r="78" spans="1:10">
      <c r="A78" s="113" t="s">
        <v>757</v>
      </c>
      <c r="B78" s="113"/>
      <c r="C78" s="139">
        <v>269</v>
      </c>
      <c r="D78" s="581"/>
      <c r="E78" s="573"/>
      <c r="F78" s="113"/>
      <c r="G78" s="136">
        <v>67311718642.85714</v>
      </c>
      <c r="H78" s="133"/>
      <c r="I78" s="136">
        <v>70221271714</v>
      </c>
    </row>
    <row r="79" spans="1:10" ht="16.5" thickBot="1">
      <c r="A79" s="373" t="s">
        <v>524</v>
      </c>
      <c r="B79" s="576"/>
      <c r="C79" s="577">
        <v>270</v>
      </c>
      <c r="D79" s="578"/>
      <c r="E79" s="138"/>
      <c r="F79" s="129"/>
      <c r="G79" s="159">
        <f>G14+G41</f>
        <v>1679646435871.3972</v>
      </c>
      <c r="H79" s="160"/>
      <c r="I79" s="159">
        <f t="shared" ref="I79" si="10">I14+I41</f>
        <v>1392932243353</v>
      </c>
    </row>
    <row r="80" spans="1:10" ht="5.25" customHeight="1" thickTop="1">
      <c r="A80" s="423"/>
      <c r="B80" s="576"/>
      <c r="C80" s="577"/>
      <c r="D80" s="578"/>
      <c r="E80" s="138"/>
      <c r="F80" s="129"/>
      <c r="G80" s="424"/>
      <c r="H80" s="160"/>
      <c r="I80" s="424"/>
    </row>
    <row r="81" spans="1:10">
      <c r="A81" s="363"/>
      <c r="B81" s="364"/>
      <c r="C81" s="364"/>
      <c r="D81" s="364"/>
      <c r="E81" s="569"/>
      <c r="F81" s="364"/>
      <c r="G81" s="366"/>
      <c r="H81" s="364"/>
      <c r="I81" s="364"/>
    </row>
    <row r="82" spans="1:10" ht="18" customHeight="1">
      <c r="A82" s="600" t="s">
        <v>395</v>
      </c>
      <c r="B82" s="600"/>
      <c r="C82" s="600"/>
      <c r="D82" s="600"/>
      <c r="E82" s="600"/>
      <c r="F82" s="600"/>
      <c r="G82" s="600"/>
      <c r="H82" s="600"/>
      <c r="I82" s="600"/>
    </row>
    <row r="83" spans="1:10" ht="16.5" customHeight="1">
      <c r="A83" s="113"/>
      <c r="B83" s="113"/>
      <c r="C83" s="113"/>
      <c r="D83" s="113"/>
      <c r="F83" s="113"/>
      <c r="G83" s="124"/>
      <c r="H83" s="113"/>
      <c r="I83" s="125" t="s">
        <v>317</v>
      </c>
    </row>
    <row r="84" spans="1:10" s="128" customFormat="1" ht="9.75" customHeight="1">
      <c r="A84" s="601" t="s">
        <v>0</v>
      </c>
      <c r="B84" s="126"/>
      <c r="C84" s="609" t="s">
        <v>299</v>
      </c>
      <c r="D84" s="126"/>
      <c r="E84" s="611" t="s">
        <v>447</v>
      </c>
      <c r="F84" s="126"/>
      <c r="G84" s="605" t="str">
        <f>G11</f>
        <v>31/03/2015</v>
      </c>
      <c r="H84" s="127"/>
      <c r="I84" s="607" t="str">
        <f>I11</f>
        <v>01/01/2015</v>
      </c>
    </row>
    <row r="85" spans="1:10" s="128" customFormat="1" ht="9.75" customHeight="1">
      <c r="A85" s="602"/>
      <c r="B85" s="126"/>
      <c r="C85" s="610"/>
      <c r="D85" s="577"/>
      <c r="E85" s="612"/>
      <c r="F85" s="129"/>
      <c r="G85" s="606"/>
      <c r="H85" s="127"/>
      <c r="I85" s="608"/>
    </row>
    <row r="86" spans="1:10" ht="18" customHeight="1">
      <c r="A86" s="374" t="s">
        <v>4</v>
      </c>
      <c r="B86" s="126"/>
      <c r="C86" s="577">
        <v>300</v>
      </c>
      <c r="D86" s="578"/>
      <c r="E86" s="138"/>
      <c r="F86" s="163"/>
      <c r="G86" s="132">
        <f>G87+G102</f>
        <v>719688456164</v>
      </c>
      <c r="H86" s="132"/>
      <c r="I86" s="132">
        <f t="shared" ref="I86" si="11">I87+I102</f>
        <v>847553706507</v>
      </c>
    </row>
    <row r="87" spans="1:10" ht="18" customHeight="1">
      <c r="A87" s="126" t="s">
        <v>385</v>
      </c>
      <c r="B87" s="126"/>
      <c r="C87" s="577">
        <v>310</v>
      </c>
      <c r="D87" s="578"/>
      <c r="E87" s="138"/>
      <c r="F87" s="163"/>
      <c r="G87" s="132">
        <f>SUM(G88:G101)</f>
        <v>206449790035</v>
      </c>
      <c r="H87" s="132"/>
      <c r="I87" s="132">
        <f>SUM(I88:I99)</f>
        <v>272974762179</v>
      </c>
    </row>
    <row r="88" spans="1:10" ht="18" customHeight="1">
      <c r="A88" s="113" t="s">
        <v>561</v>
      </c>
      <c r="B88" s="113"/>
      <c r="C88" s="139">
        <v>311</v>
      </c>
      <c r="D88" s="581"/>
      <c r="E88" s="138" t="s">
        <v>728</v>
      </c>
      <c r="F88" s="164"/>
      <c r="G88" s="141">
        <v>11883304824</v>
      </c>
      <c r="H88" s="141"/>
      <c r="I88" s="141">
        <v>78715125339</v>
      </c>
    </row>
    <row r="89" spans="1:10" ht="18" customHeight="1">
      <c r="A89" s="113" t="s">
        <v>562</v>
      </c>
      <c r="B89" s="113"/>
      <c r="C89" s="139">
        <v>312</v>
      </c>
      <c r="D89" s="581"/>
      <c r="E89" s="138"/>
      <c r="F89" s="164"/>
      <c r="G89" s="141">
        <v>83943102788</v>
      </c>
      <c r="H89" s="141"/>
      <c r="I89" s="141">
        <v>11039500</v>
      </c>
    </row>
    <row r="90" spans="1:10" ht="18" customHeight="1">
      <c r="A90" s="113" t="s">
        <v>563</v>
      </c>
      <c r="B90" s="113"/>
      <c r="C90" s="139">
        <v>313</v>
      </c>
      <c r="D90" s="581"/>
      <c r="E90" s="138" t="s">
        <v>26</v>
      </c>
      <c r="F90" s="164"/>
      <c r="G90" s="141">
        <v>18349926033</v>
      </c>
      <c r="H90" s="141"/>
      <c r="I90" s="141">
        <v>46138885957</v>
      </c>
      <c r="J90" s="162"/>
    </row>
    <row r="91" spans="1:10" ht="18" customHeight="1">
      <c r="A91" s="113" t="s">
        <v>564</v>
      </c>
      <c r="B91" s="113"/>
      <c r="C91" s="139">
        <v>314</v>
      </c>
      <c r="D91" s="581"/>
      <c r="E91" s="568"/>
      <c r="F91" s="164"/>
      <c r="G91" s="141">
        <v>3330259829</v>
      </c>
      <c r="H91" s="141"/>
      <c r="I91" s="186">
        <v>3965381243</v>
      </c>
    </row>
    <row r="92" spans="1:10" ht="18" customHeight="1">
      <c r="A92" s="113" t="s">
        <v>565</v>
      </c>
      <c r="B92" s="113"/>
      <c r="C92" s="139">
        <v>315</v>
      </c>
      <c r="D92" s="581"/>
      <c r="E92" s="138" t="s">
        <v>729</v>
      </c>
      <c r="F92" s="164"/>
      <c r="G92" s="141">
        <v>26489024350</v>
      </c>
      <c r="H92" s="141"/>
      <c r="I92" s="141">
        <v>20187965807</v>
      </c>
    </row>
    <row r="93" spans="1:10" ht="18" customHeight="1">
      <c r="A93" s="113" t="s">
        <v>566</v>
      </c>
      <c r="B93" s="113"/>
      <c r="C93" s="139">
        <v>316</v>
      </c>
      <c r="D93" s="581"/>
      <c r="E93" s="138"/>
      <c r="F93" s="164"/>
      <c r="G93" s="141">
        <v>0</v>
      </c>
      <c r="H93" s="141"/>
      <c r="I93" s="141">
        <v>0</v>
      </c>
    </row>
    <row r="94" spans="1:10" ht="18" customHeight="1">
      <c r="A94" s="113" t="s">
        <v>567</v>
      </c>
      <c r="B94" s="113"/>
      <c r="C94" s="139">
        <v>317</v>
      </c>
      <c r="D94" s="581"/>
      <c r="E94" s="138"/>
      <c r="F94" s="165"/>
      <c r="G94" s="141">
        <v>0</v>
      </c>
      <c r="H94" s="141"/>
      <c r="I94" s="187">
        <v>0</v>
      </c>
    </row>
    <row r="95" spans="1:10" ht="18" customHeight="1">
      <c r="A95" s="113" t="s">
        <v>568</v>
      </c>
      <c r="B95" s="113"/>
      <c r="C95" s="139">
        <v>318</v>
      </c>
      <c r="D95" s="581"/>
      <c r="E95" s="138" t="s">
        <v>730</v>
      </c>
      <c r="F95" s="165"/>
      <c r="G95" s="141">
        <v>2613866979</v>
      </c>
      <c r="H95" s="141"/>
      <c r="I95" s="187"/>
    </row>
    <row r="96" spans="1:10" ht="18" customHeight="1">
      <c r="A96" s="113" t="s">
        <v>308</v>
      </c>
      <c r="B96" s="113"/>
      <c r="C96" s="139">
        <v>319</v>
      </c>
      <c r="D96" s="581"/>
      <c r="E96" s="138" t="s">
        <v>731</v>
      </c>
      <c r="F96" s="165"/>
      <c r="G96" s="141">
        <v>10724390720</v>
      </c>
      <c r="H96" s="141"/>
      <c r="I96" s="187">
        <v>26514719021</v>
      </c>
    </row>
    <row r="97" spans="1:9" ht="18" customHeight="1">
      <c r="A97" s="113" t="s">
        <v>569</v>
      </c>
      <c r="B97" s="113"/>
      <c r="C97" s="139">
        <v>320</v>
      </c>
      <c r="D97" s="581"/>
      <c r="E97" s="138" t="s">
        <v>732</v>
      </c>
      <c r="F97" s="164"/>
      <c r="G97" s="141">
        <v>39050853446</v>
      </c>
      <c r="H97" s="141"/>
      <c r="I97" s="141">
        <v>93531558855</v>
      </c>
    </row>
    <row r="98" spans="1:9" ht="18" customHeight="1">
      <c r="A98" s="113" t="s">
        <v>570</v>
      </c>
      <c r="B98" s="113"/>
      <c r="C98" s="139">
        <v>321</v>
      </c>
      <c r="D98" s="581"/>
      <c r="E98" s="138">
        <v>0</v>
      </c>
      <c r="F98" s="167"/>
      <c r="G98" s="141">
        <v>0</v>
      </c>
      <c r="H98" s="141"/>
      <c r="I98" s="141">
        <v>0</v>
      </c>
    </row>
    <row r="99" spans="1:9" ht="18" customHeight="1">
      <c r="A99" s="113" t="s">
        <v>571</v>
      </c>
      <c r="B99" s="113"/>
      <c r="C99" s="139">
        <v>322</v>
      </c>
      <c r="D99" s="581"/>
      <c r="E99" s="138"/>
      <c r="F99" s="167"/>
      <c r="G99" s="141">
        <v>10065061066</v>
      </c>
      <c r="H99" s="141"/>
      <c r="I99" s="141">
        <v>3910086457</v>
      </c>
    </row>
    <row r="100" spans="1:9" ht="18" customHeight="1">
      <c r="A100" s="113" t="s">
        <v>572</v>
      </c>
      <c r="B100" s="113"/>
      <c r="C100" s="139">
        <v>323</v>
      </c>
      <c r="D100" s="581"/>
      <c r="E100" s="138"/>
      <c r="F100" s="167"/>
      <c r="G100" s="141">
        <v>0</v>
      </c>
      <c r="H100" s="141"/>
      <c r="I100" s="141"/>
    </row>
    <row r="101" spans="1:9" ht="18" customHeight="1">
      <c r="A101" s="113" t="s">
        <v>573</v>
      </c>
      <c r="B101" s="113"/>
      <c r="C101" s="139">
        <v>324</v>
      </c>
      <c r="D101" s="581"/>
      <c r="E101" s="138"/>
      <c r="F101" s="167"/>
      <c r="G101" s="141">
        <v>0</v>
      </c>
      <c r="H101" s="141"/>
      <c r="I101" s="141"/>
    </row>
    <row r="102" spans="1:9" ht="18.75" customHeight="1">
      <c r="A102" s="126" t="s">
        <v>394</v>
      </c>
      <c r="B102" s="126"/>
      <c r="C102" s="577">
        <v>330</v>
      </c>
      <c r="D102" s="578"/>
      <c r="E102" s="138"/>
      <c r="F102" s="167"/>
      <c r="G102" s="132">
        <f>SUM(G103:G115)</f>
        <v>513238666129</v>
      </c>
      <c r="H102" s="132"/>
      <c r="I102" s="132">
        <f t="shared" ref="I102" si="12">SUM(I103:I114)</f>
        <v>574578944328</v>
      </c>
    </row>
    <row r="103" spans="1:9" s="113" customFormat="1" ht="16.5" customHeight="1">
      <c r="A103" s="113" t="s">
        <v>309</v>
      </c>
      <c r="C103" s="139">
        <v>331</v>
      </c>
      <c r="E103" s="126" t="s">
        <v>733</v>
      </c>
      <c r="G103" s="141">
        <v>4541000</v>
      </c>
      <c r="H103" s="134"/>
      <c r="I103" s="187">
        <v>0</v>
      </c>
    </row>
    <row r="104" spans="1:9" s="113" customFormat="1" ht="16.5" customHeight="1">
      <c r="A104" s="113" t="s">
        <v>574</v>
      </c>
      <c r="C104" s="139">
        <v>332</v>
      </c>
      <c r="E104" s="126"/>
      <c r="G104" s="141">
        <v>0</v>
      </c>
      <c r="H104" s="134"/>
      <c r="I104" s="187"/>
    </row>
    <row r="105" spans="1:9" s="113" customFormat="1" ht="16.5" customHeight="1">
      <c r="A105" s="113" t="s">
        <v>575</v>
      </c>
      <c r="C105" s="139">
        <v>333</v>
      </c>
      <c r="E105" s="126" t="s">
        <v>734</v>
      </c>
      <c r="G105" s="141">
        <v>0</v>
      </c>
      <c r="H105" s="134"/>
      <c r="I105" s="187"/>
    </row>
    <row r="106" spans="1:9" s="113" customFormat="1" ht="16.5" customHeight="1">
      <c r="A106" s="113" t="s">
        <v>576</v>
      </c>
      <c r="C106" s="139">
        <v>334</v>
      </c>
      <c r="E106" s="126"/>
      <c r="G106" s="141">
        <v>0</v>
      </c>
      <c r="H106" s="134"/>
      <c r="I106" s="187">
        <v>0</v>
      </c>
    </row>
    <row r="107" spans="1:9" s="113" customFormat="1" ht="16.5" customHeight="1">
      <c r="A107" s="113" t="s">
        <v>577</v>
      </c>
      <c r="C107" s="139">
        <v>335</v>
      </c>
      <c r="E107" s="126"/>
      <c r="G107" s="141">
        <v>0</v>
      </c>
      <c r="H107" s="134"/>
      <c r="I107" s="187"/>
    </row>
    <row r="108" spans="1:9" ht="16.5" customHeight="1">
      <c r="A108" s="113" t="s">
        <v>578</v>
      </c>
      <c r="B108" s="113"/>
      <c r="C108" s="139">
        <v>336</v>
      </c>
      <c r="D108" s="581"/>
      <c r="E108" s="138" t="s">
        <v>735</v>
      </c>
      <c r="F108" s="167"/>
      <c r="G108" s="141">
        <v>150588766335</v>
      </c>
      <c r="H108" s="141"/>
      <c r="I108" s="141">
        <v>198153225566</v>
      </c>
    </row>
    <row r="109" spans="1:9" ht="16.5" customHeight="1">
      <c r="A109" s="113" t="s">
        <v>579</v>
      </c>
      <c r="B109" s="113"/>
      <c r="C109" s="139">
        <v>337</v>
      </c>
      <c r="D109" s="581"/>
      <c r="E109" s="126" t="s">
        <v>736</v>
      </c>
      <c r="F109" s="167"/>
      <c r="G109" s="141">
        <v>4291262124</v>
      </c>
      <c r="H109" s="141"/>
      <c r="I109" s="141">
        <v>3468010302</v>
      </c>
    </row>
    <row r="110" spans="1:9" ht="16.5" customHeight="1">
      <c r="A110" s="113" t="s">
        <v>580</v>
      </c>
      <c r="B110" s="113"/>
      <c r="C110" s="139">
        <v>338</v>
      </c>
      <c r="D110" s="581"/>
      <c r="E110" s="138" t="s">
        <v>737</v>
      </c>
      <c r="F110" s="167"/>
      <c r="G110" s="141">
        <v>357045549617</v>
      </c>
      <c r="H110" s="141"/>
      <c r="I110" s="141">
        <v>371649161407</v>
      </c>
    </row>
    <row r="111" spans="1:9" ht="16.5" customHeight="1">
      <c r="A111" s="113" t="s">
        <v>581</v>
      </c>
      <c r="B111" s="113"/>
      <c r="C111" s="139">
        <v>339</v>
      </c>
      <c r="D111" s="581"/>
      <c r="E111" s="138"/>
      <c r="F111" s="167"/>
      <c r="G111" s="141">
        <v>0</v>
      </c>
      <c r="H111" s="141"/>
      <c r="I111" s="141"/>
    </row>
    <row r="112" spans="1:9" ht="16.5" customHeight="1">
      <c r="A112" s="113" t="s">
        <v>582</v>
      </c>
      <c r="B112" s="113"/>
      <c r="C112" s="139">
        <v>340</v>
      </c>
      <c r="D112" s="581"/>
      <c r="E112" s="138"/>
      <c r="F112" s="167"/>
      <c r="G112" s="141">
        <v>0</v>
      </c>
      <c r="H112" s="141"/>
      <c r="I112" s="141"/>
    </row>
    <row r="113" spans="1:9" ht="16.5" customHeight="1">
      <c r="A113" s="113" t="s">
        <v>583</v>
      </c>
      <c r="B113" s="113"/>
      <c r="C113" s="139">
        <v>341</v>
      </c>
      <c r="D113" s="581"/>
      <c r="E113" s="138"/>
      <c r="F113" s="167"/>
      <c r="G113" s="141">
        <v>0</v>
      </c>
      <c r="H113" s="141"/>
      <c r="I113" s="141">
        <v>0</v>
      </c>
    </row>
    <row r="114" spans="1:9" ht="16.5" customHeight="1">
      <c r="A114" s="113" t="s">
        <v>584</v>
      </c>
      <c r="B114" s="113"/>
      <c r="C114" s="139">
        <v>342</v>
      </c>
      <c r="D114" s="581"/>
      <c r="E114" s="138" t="s">
        <v>506</v>
      </c>
      <c r="F114" s="167"/>
      <c r="G114" s="141">
        <v>1308547053</v>
      </c>
      <c r="H114" s="141"/>
      <c r="I114" s="141">
        <v>1308547053</v>
      </c>
    </row>
    <row r="115" spans="1:9" ht="16.5" customHeight="1">
      <c r="A115" s="113" t="s">
        <v>585</v>
      </c>
      <c r="B115" s="113"/>
      <c r="C115" s="139">
        <v>343</v>
      </c>
      <c r="D115" s="581"/>
      <c r="E115" s="138"/>
      <c r="F115" s="167"/>
      <c r="G115" s="141">
        <v>0</v>
      </c>
      <c r="H115" s="141"/>
      <c r="I115" s="141"/>
    </row>
    <row r="116" spans="1:9" ht="18" customHeight="1">
      <c r="A116" s="374" t="s">
        <v>24</v>
      </c>
      <c r="B116" s="126"/>
      <c r="C116" s="577">
        <v>400</v>
      </c>
      <c r="D116" s="578"/>
      <c r="E116" s="138"/>
      <c r="F116" s="168"/>
      <c r="G116" s="426">
        <f>G117+G135</f>
        <v>959957979707.40808</v>
      </c>
      <c r="H116" s="132"/>
      <c r="I116" s="132">
        <f>I117+I135</f>
        <v>545378536846</v>
      </c>
    </row>
    <row r="117" spans="1:9" ht="17.25" customHeight="1">
      <c r="A117" s="126" t="s">
        <v>386</v>
      </c>
      <c r="B117" s="126"/>
      <c r="C117" s="577">
        <v>410</v>
      </c>
      <c r="D117" s="578"/>
      <c r="E117" s="138" t="s">
        <v>507</v>
      </c>
      <c r="F117" s="168"/>
      <c r="G117" s="132">
        <f>SUM(G118:H134)-1</f>
        <v>959957979707.40808</v>
      </c>
      <c r="H117" s="132"/>
      <c r="I117" s="132">
        <f>SUM(I118:I134)</f>
        <v>545378536846</v>
      </c>
    </row>
    <row r="118" spans="1:9" s="113" customFormat="1" ht="17.25" customHeight="1">
      <c r="A118" s="169" t="s">
        <v>586</v>
      </c>
      <c r="C118" s="139">
        <v>411</v>
      </c>
      <c r="E118" s="577"/>
      <c r="G118" s="141">
        <v>686239960000</v>
      </c>
      <c r="H118" s="134"/>
      <c r="I118" s="187">
        <v>343119980000</v>
      </c>
    </row>
    <row r="119" spans="1:9" s="150" customFormat="1" ht="17.25" customHeight="1">
      <c r="A119" s="517" t="s">
        <v>587</v>
      </c>
      <c r="C119" s="581" t="s">
        <v>603</v>
      </c>
      <c r="E119" s="578"/>
      <c r="G119" s="155"/>
      <c r="H119" s="518"/>
      <c r="I119" s="519"/>
    </row>
    <row r="120" spans="1:9" s="150" customFormat="1" ht="17.25" customHeight="1">
      <c r="A120" s="517" t="s">
        <v>588</v>
      </c>
      <c r="C120" s="581" t="s">
        <v>604</v>
      </c>
      <c r="E120" s="578"/>
      <c r="G120" s="155"/>
      <c r="H120" s="518"/>
      <c r="I120" s="519"/>
    </row>
    <row r="121" spans="1:9" s="113" customFormat="1" ht="17.25" customHeight="1">
      <c r="A121" s="113" t="s">
        <v>389</v>
      </c>
      <c r="C121" s="139">
        <v>412</v>
      </c>
      <c r="E121" s="126"/>
      <c r="G121" s="141">
        <v>0</v>
      </c>
      <c r="H121" s="134"/>
      <c r="I121" s="187">
        <v>0</v>
      </c>
    </row>
    <row r="122" spans="1:9" s="113" customFormat="1" ht="17.25" customHeight="1">
      <c r="A122" s="113" t="s">
        <v>589</v>
      </c>
      <c r="C122" s="139">
        <v>413</v>
      </c>
      <c r="E122" s="126"/>
      <c r="G122" s="141">
        <v>0</v>
      </c>
      <c r="H122" s="134"/>
      <c r="I122" s="187"/>
    </row>
    <row r="123" spans="1:9" s="113" customFormat="1" ht="17.25" customHeight="1">
      <c r="A123" s="113" t="s">
        <v>590</v>
      </c>
      <c r="C123" s="139">
        <v>414</v>
      </c>
      <c r="E123" s="126"/>
      <c r="G123" s="141">
        <v>0</v>
      </c>
      <c r="H123" s="134"/>
      <c r="I123" s="187">
        <v>0</v>
      </c>
    </row>
    <row r="124" spans="1:9" s="113" customFormat="1" ht="17.25" customHeight="1">
      <c r="A124" s="113" t="s">
        <v>591</v>
      </c>
      <c r="C124" s="139">
        <v>415</v>
      </c>
      <c r="E124" s="126"/>
      <c r="G124" s="141">
        <v>0</v>
      </c>
      <c r="H124" s="134"/>
      <c r="I124" s="187">
        <v>0</v>
      </c>
    </row>
    <row r="125" spans="1:9" s="113" customFormat="1" ht="17.25" customHeight="1">
      <c r="A125" s="113" t="s">
        <v>592</v>
      </c>
      <c r="C125" s="139">
        <v>416</v>
      </c>
      <c r="E125" s="126"/>
      <c r="G125" s="141">
        <v>0</v>
      </c>
      <c r="H125" s="134"/>
      <c r="I125" s="187">
        <v>0</v>
      </c>
    </row>
    <row r="126" spans="1:9" ht="17.25" customHeight="1">
      <c r="A126" s="113" t="s">
        <v>593</v>
      </c>
      <c r="B126" s="113"/>
      <c r="C126" s="139">
        <v>417</v>
      </c>
      <c r="D126" s="581"/>
      <c r="E126" s="138"/>
      <c r="F126" s="167"/>
      <c r="G126" s="141">
        <v>0</v>
      </c>
      <c r="H126" s="141"/>
      <c r="I126" s="187">
        <v>0</v>
      </c>
    </row>
    <row r="127" spans="1:9" ht="17.25" customHeight="1">
      <c r="A127" s="113" t="s">
        <v>594</v>
      </c>
      <c r="B127" s="113"/>
      <c r="C127" s="139">
        <v>418</v>
      </c>
      <c r="D127" s="581"/>
      <c r="E127" s="138"/>
      <c r="F127" s="164"/>
      <c r="G127" s="141">
        <v>49334128632.040001</v>
      </c>
      <c r="H127" s="141"/>
      <c r="I127" s="187">
        <f>24041115256+16223056625</f>
        <v>40264171881</v>
      </c>
    </row>
    <row r="128" spans="1:9" ht="17.25" customHeight="1">
      <c r="A128" s="113" t="s">
        <v>595</v>
      </c>
      <c r="B128" s="113"/>
      <c r="C128" s="139">
        <v>419</v>
      </c>
      <c r="D128" s="581"/>
      <c r="E128" s="138"/>
      <c r="F128" s="164"/>
      <c r="G128" s="141">
        <v>0</v>
      </c>
      <c r="H128" s="141"/>
      <c r="I128" s="187"/>
    </row>
    <row r="129" spans="1:11" ht="17.25" customHeight="1">
      <c r="A129" s="113" t="s">
        <v>596</v>
      </c>
      <c r="B129" s="113"/>
      <c r="C129" s="139">
        <v>420</v>
      </c>
      <c r="D129" s="581"/>
      <c r="E129" s="138"/>
      <c r="F129" s="164"/>
      <c r="G129" s="141">
        <v>205808314.14000002</v>
      </c>
      <c r="H129" s="141"/>
      <c r="I129" s="187">
        <v>136172652</v>
      </c>
    </row>
    <row r="130" spans="1:11" ht="17.25" customHeight="1">
      <c r="A130" s="113" t="s">
        <v>597</v>
      </c>
      <c r="B130" s="113"/>
      <c r="C130" s="139">
        <v>421</v>
      </c>
      <c r="D130" s="581"/>
      <c r="E130" s="138"/>
      <c r="F130" s="164"/>
      <c r="G130" s="141">
        <v>102303261737.228</v>
      </c>
      <c r="H130" s="141"/>
      <c r="I130" s="187">
        <v>82825873061</v>
      </c>
      <c r="J130" s="162"/>
      <c r="K130" s="249"/>
    </row>
    <row r="131" spans="1:11" s="156" customFormat="1" ht="17.25" customHeight="1">
      <c r="A131" s="150" t="s">
        <v>598</v>
      </c>
      <c r="B131" s="150"/>
      <c r="C131" s="581" t="s">
        <v>605</v>
      </c>
      <c r="D131" s="581"/>
      <c r="E131" s="151"/>
      <c r="F131" s="520"/>
      <c r="G131" s="155"/>
      <c r="H131" s="155"/>
      <c r="I131" s="519"/>
      <c r="J131" s="521"/>
      <c r="K131" s="522"/>
    </row>
    <row r="132" spans="1:11" s="156" customFormat="1" ht="17.25" customHeight="1">
      <c r="A132" s="150" t="s">
        <v>599</v>
      </c>
      <c r="B132" s="150"/>
      <c r="C132" s="581" t="s">
        <v>606</v>
      </c>
      <c r="D132" s="581"/>
      <c r="E132" s="151"/>
      <c r="F132" s="520"/>
      <c r="G132" s="155"/>
      <c r="H132" s="155"/>
      <c r="I132" s="519"/>
      <c r="J132" s="521"/>
      <c r="K132" s="522"/>
    </row>
    <row r="133" spans="1:11" ht="17.25" customHeight="1">
      <c r="A133" s="113" t="s">
        <v>600</v>
      </c>
      <c r="B133" s="113"/>
      <c r="C133" s="139">
        <v>422</v>
      </c>
      <c r="D133" s="581"/>
      <c r="E133" s="138"/>
      <c r="F133" s="164"/>
      <c r="G133" s="141">
        <v>0</v>
      </c>
      <c r="H133" s="141"/>
      <c r="I133" s="187">
        <v>0</v>
      </c>
    </row>
    <row r="134" spans="1:11" ht="17.25" customHeight="1">
      <c r="A134" s="113" t="s">
        <v>727</v>
      </c>
      <c r="B134" s="113"/>
      <c r="C134" s="139">
        <v>429</v>
      </c>
      <c r="D134" s="581"/>
      <c r="E134" s="138"/>
      <c r="F134" s="164"/>
      <c r="G134" s="141">
        <v>121874821025</v>
      </c>
      <c r="H134" s="141"/>
      <c r="I134" s="187">
        <v>79032339252</v>
      </c>
    </row>
    <row r="135" spans="1:11" s="128" customFormat="1" ht="18" customHeight="1">
      <c r="A135" s="126" t="s">
        <v>321</v>
      </c>
      <c r="B135" s="126"/>
      <c r="C135" s="577">
        <v>430</v>
      </c>
      <c r="D135" s="578"/>
      <c r="E135" s="138"/>
      <c r="F135" s="163"/>
      <c r="G135" s="132">
        <f>SUM(G136:G137)</f>
        <v>0</v>
      </c>
      <c r="H135" s="132"/>
      <c r="I135" s="132">
        <f>SUM(I136:I137)</f>
        <v>0</v>
      </c>
    </row>
    <row r="136" spans="1:11" ht="18" customHeight="1">
      <c r="A136" s="113" t="s">
        <v>601</v>
      </c>
      <c r="B136" s="113"/>
      <c r="C136" s="139">
        <v>431</v>
      </c>
      <c r="D136" s="581"/>
      <c r="E136" s="138"/>
      <c r="F136" s="164"/>
      <c r="G136" s="141">
        <v>0</v>
      </c>
      <c r="H136" s="141"/>
      <c r="I136" s="141">
        <v>0</v>
      </c>
    </row>
    <row r="137" spans="1:11" ht="18" customHeight="1">
      <c r="A137" s="113" t="s">
        <v>602</v>
      </c>
      <c r="B137" s="113"/>
      <c r="C137" s="139">
        <v>432</v>
      </c>
      <c r="D137" s="581"/>
      <c r="E137" s="138"/>
      <c r="F137" s="164"/>
      <c r="G137" s="141">
        <v>0</v>
      </c>
      <c r="H137" s="141"/>
      <c r="I137" s="141">
        <v>0</v>
      </c>
    </row>
    <row r="138" spans="1:11" ht="18" customHeight="1" thickBot="1">
      <c r="A138" s="373" t="s">
        <v>47</v>
      </c>
      <c r="B138" s="576"/>
      <c r="C138" s="577">
        <v>440</v>
      </c>
      <c r="D138" s="578"/>
      <c r="E138" s="138"/>
      <c r="F138" s="163"/>
      <c r="G138" s="161">
        <f>G86+G116</f>
        <v>1679646435871.4082</v>
      </c>
      <c r="H138" s="188"/>
      <c r="I138" s="161">
        <f t="shared" ref="I138" si="13">I86+I116</f>
        <v>1392932243353</v>
      </c>
      <c r="J138" s="249"/>
    </row>
    <row r="139" spans="1:11" s="582" customFormat="1" ht="3.75" customHeight="1" thickTop="1">
      <c r="A139" s="170"/>
      <c r="B139" s="170"/>
      <c r="C139" s="170"/>
      <c r="D139" s="170"/>
      <c r="E139" s="571"/>
      <c r="F139" s="171"/>
      <c r="G139" s="173">
        <f>G138-G79</f>
        <v>1.0986328125E-2</v>
      </c>
      <c r="H139" s="172"/>
      <c r="I139" s="173">
        <f>I138-I79</f>
        <v>0</v>
      </c>
    </row>
    <row r="140" spans="1:11" ht="17.25" customHeight="1">
      <c r="A140" s="162"/>
      <c r="B140" s="162"/>
      <c r="D140" s="174"/>
      <c r="F140" s="174"/>
      <c r="G140" s="175" t="s">
        <v>766</v>
      </c>
      <c r="H140" s="175"/>
      <c r="I140" s="175"/>
    </row>
    <row r="141" spans="1:11" ht="18" hidden="1" customHeight="1">
      <c r="B141" s="176"/>
      <c r="C141" s="176"/>
      <c r="D141" s="176"/>
      <c r="F141" s="177"/>
      <c r="G141" s="178" t="s">
        <v>31</v>
      </c>
      <c r="H141" s="179"/>
      <c r="I141" s="179"/>
    </row>
    <row r="142" spans="1:11" s="128" customFormat="1" ht="16.5" customHeight="1">
      <c r="A142" s="613" t="s">
        <v>516</v>
      </c>
      <c r="B142" s="613"/>
      <c r="C142" s="613"/>
      <c r="D142" s="613"/>
      <c r="E142" s="613"/>
      <c r="F142" s="180"/>
      <c r="G142" s="604" t="s">
        <v>6</v>
      </c>
      <c r="H142" s="604"/>
      <c r="I142" s="604"/>
    </row>
    <row r="143" spans="1:11" ht="22.5" customHeight="1">
      <c r="A143" s="574"/>
      <c r="B143" s="574"/>
      <c r="C143" s="574"/>
      <c r="D143" s="574"/>
      <c r="E143" s="180"/>
      <c r="F143" s="181"/>
      <c r="G143" s="182"/>
      <c r="H143" s="182">
        <f>H138-H79</f>
        <v>0</v>
      </c>
      <c r="I143" s="182"/>
    </row>
    <row r="144" spans="1:11" ht="18.75" customHeight="1">
      <c r="A144" s="574"/>
      <c r="B144" s="574"/>
      <c r="C144" s="574"/>
      <c r="D144" s="574"/>
      <c r="E144" s="180"/>
      <c r="F144" s="181"/>
    </row>
    <row r="145" spans="1:9" ht="18.75" customHeight="1">
      <c r="A145" s="574"/>
      <c r="B145" s="574"/>
      <c r="C145" s="574"/>
      <c r="D145" s="574"/>
      <c r="E145" s="180"/>
      <c r="F145" s="181"/>
    </row>
    <row r="146" spans="1:9" ht="18.75" customHeight="1">
      <c r="A146" s="574"/>
      <c r="B146" s="574"/>
      <c r="C146" s="574"/>
      <c r="D146" s="574"/>
      <c r="E146" s="180"/>
      <c r="F146" s="181"/>
    </row>
    <row r="147" spans="1:9" ht="15" customHeight="1">
      <c r="A147" s="181"/>
      <c r="B147" s="181"/>
      <c r="C147" s="181"/>
      <c r="D147" s="181"/>
      <c r="E147" s="180"/>
      <c r="F147" s="181"/>
      <c r="G147" s="182"/>
      <c r="H147" s="181"/>
      <c r="I147" s="183"/>
    </row>
    <row r="148" spans="1:9" s="128" customFormat="1" ht="16.5" customHeight="1">
      <c r="A148" s="613" t="s">
        <v>517</v>
      </c>
      <c r="B148" s="613"/>
      <c r="C148" s="613"/>
      <c r="D148" s="613"/>
      <c r="E148" s="613"/>
      <c r="F148" s="180"/>
      <c r="G148" s="604" t="s">
        <v>613</v>
      </c>
      <c r="H148" s="604"/>
      <c r="I148" s="604"/>
    </row>
    <row r="149" spans="1:9" ht="15.75" customHeight="1"/>
    <row r="150" spans="1:9" s="113" customFormat="1" ht="16.5" customHeight="1">
      <c r="A150" s="363"/>
      <c r="B150" s="364"/>
      <c r="C150" s="364"/>
      <c r="D150" s="364"/>
      <c r="E150" s="569"/>
      <c r="F150" s="364"/>
      <c r="G150" s="370"/>
      <c r="H150" s="364"/>
      <c r="I150" s="364"/>
    </row>
    <row r="152" spans="1:9">
      <c r="H152" s="162"/>
      <c r="I152" s="162"/>
    </row>
    <row r="157" spans="1:9">
      <c r="G157" s="182"/>
      <c r="H157" s="181"/>
      <c r="I157" s="182"/>
    </row>
  </sheetData>
  <mergeCells count="20">
    <mergeCell ref="F1:I1"/>
    <mergeCell ref="A7:I7"/>
    <mergeCell ref="F3:I3"/>
    <mergeCell ref="E11:E12"/>
    <mergeCell ref="I11:I12"/>
    <mergeCell ref="G11:G12"/>
    <mergeCell ref="A8:I8"/>
    <mergeCell ref="A11:A12"/>
    <mergeCell ref="C11:C12"/>
    <mergeCell ref="A82:I82"/>
    <mergeCell ref="A84:A85"/>
    <mergeCell ref="A9:I9"/>
    <mergeCell ref="G148:I148"/>
    <mergeCell ref="G84:G85"/>
    <mergeCell ref="I84:I85"/>
    <mergeCell ref="G142:I142"/>
    <mergeCell ref="C84:C85"/>
    <mergeCell ref="E84:E85"/>
    <mergeCell ref="A142:E142"/>
    <mergeCell ref="A148:E148"/>
  </mergeCells>
  <phoneticPr fontId="0" type="noConversion"/>
  <conditionalFormatting sqref="A6">
    <cfRule type="cellIs" dxfId="2" priority="3" operator="notEqual">
      <formula>0</formula>
    </cfRule>
  </conditionalFormatting>
  <conditionalFormatting sqref="A10">
    <cfRule type="cellIs" dxfId="1" priority="2" operator="notEqual">
      <formula>0</formula>
    </cfRule>
  </conditionalFormatting>
  <conditionalFormatting sqref="A140">
    <cfRule type="cellIs" dxfId="0" priority="1" operator="notEqual">
      <formula>0</formula>
    </cfRule>
  </conditionalFormatting>
  <pageMargins left="0.86614173228346503" right="0.47244094488188998" top="0.722440945" bottom="0.84055118100000004" header="0.196850393700787" footer="0.39370078740157499"/>
  <pageSetup paperSize="9" firstPageNumber="9" pageOrder="overThenDown" orientation="portrait" useFirstPageNumber="1" r:id="rId1"/>
  <headerFooter alignWithMargins="0">
    <oddFooter>&amp;C&amp;10&amp;P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8"/>
  <sheetViews>
    <sheetView workbookViewId="0">
      <selection activeCell="D11" sqref="D11"/>
    </sheetView>
  </sheetViews>
  <sheetFormatPr defaultRowHeight="15.75"/>
  <cols>
    <col min="1" max="1" width="6" style="8" customWidth="1"/>
    <col min="2" max="2" width="0.75" style="3" customWidth="1"/>
    <col min="3" max="3" width="9.5" style="3" customWidth="1"/>
    <col min="4" max="4" width="18" style="3" customWidth="1"/>
    <col min="5" max="5" width="16.25" style="3" bestFit="1" customWidth="1"/>
    <col min="6" max="6" width="16.375" style="6" customWidth="1"/>
    <col min="7" max="7" width="17.375" style="6" customWidth="1"/>
    <col min="8" max="8" width="14.125" style="3" customWidth="1"/>
    <col min="9" max="9" width="14.625" style="3" customWidth="1"/>
    <col min="10" max="12" width="30.5" style="3" customWidth="1"/>
    <col min="13" max="13" width="20.125" style="3" customWidth="1"/>
    <col min="14" max="14" width="16.375" style="3" customWidth="1"/>
    <col min="15" max="16384" width="9" style="3"/>
  </cols>
  <sheetData>
    <row r="1" spans="1:8" ht="18" customHeight="1">
      <c r="A1" s="11" t="s">
        <v>31</v>
      </c>
      <c r="B1" s="4"/>
      <c r="C1" s="4"/>
      <c r="D1" s="4"/>
    </row>
    <row r="3" spans="1:8" ht="18" customHeight="1">
      <c r="A3" s="12" t="s">
        <v>13</v>
      </c>
      <c r="B3" s="13"/>
      <c r="C3" s="13"/>
      <c r="D3" s="13"/>
      <c r="E3" s="13"/>
      <c r="F3" s="14"/>
      <c r="G3" s="14"/>
    </row>
    <row r="5" spans="1:8" ht="18" customHeight="1">
      <c r="C5" s="3" t="s">
        <v>90</v>
      </c>
      <c r="D5" s="3" t="s">
        <v>91</v>
      </c>
      <c r="H5" s="3" t="s">
        <v>104</v>
      </c>
    </row>
    <row r="6" spans="1:8" ht="18" customHeight="1">
      <c r="C6" s="3" t="s">
        <v>92</v>
      </c>
      <c r="D6" s="3" t="s">
        <v>93</v>
      </c>
      <c r="H6" s="50" t="s">
        <v>105</v>
      </c>
    </row>
    <row r="7" spans="1:8" ht="18" customHeight="1">
      <c r="C7" s="3" t="s">
        <v>94</v>
      </c>
      <c r="D7" s="3" t="s">
        <v>95</v>
      </c>
    </row>
    <row r="8" spans="1:8">
      <c r="C8" s="3" t="s">
        <v>96</v>
      </c>
      <c r="D8" s="3" t="s">
        <v>97</v>
      </c>
    </row>
    <row r="9" spans="1:8">
      <c r="C9" s="3" t="s">
        <v>98</v>
      </c>
      <c r="D9" s="3" t="s">
        <v>99</v>
      </c>
    </row>
    <row r="10" spans="1:8">
      <c r="C10" s="3" t="s">
        <v>100</v>
      </c>
      <c r="D10" s="3" t="s">
        <v>101</v>
      </c>
    </row>
    <row r="11" spans="1:8">
      <c r="C11" s="3" t="s">
        <v>102</v>
      </c>
      <c r="D11" s="3" t="s">
        <v>103</v>
      </c>
    </row>
    <row r="15" spans="1:8">
      <c r="A15" s="51" t="s">
        <v>105</v>
      </c>
      <c r="C15" s="3" t="s">
        <v>113</v>
      </c>
      <c r="F15" s="1"/>
      <c r="G15" s="1"/>
    </row>
    <row r="16" spans="1:8">
      <c r="C16" s="3" t="s">
        <v>114</v>
      </c>
      <c r="F16" s="1"/>
      <c r="G16" s="1"/>
    </row>
    <row r="17" spans="1:9">
      <c r="C17" s="3" t="s">
        <v>115</v>
      </c>
      <c r="F17" s="1"/>
      <c r="G17" s="1"/>
    </row>
    <row r="18" spans="1:9">
      <c r="D18" s="3" t="s">
        <v>116</v>
      </c>
      <c r="F18" s="1"/>
      <c r="G18" s="1"/>
    </row>
    <row r="19" spans="1:9">
      <c r="F19" s="1"/>
      <c r="G19" s="1"/>
    </row>
    <row r="21" spans="1:9">
      <c r="A21" s="51" t="s">
        <v>106</v>
      </c>
      <c r="C21" s="3" t="s">
        <v>107</v>
      </c>
    </row>
    <row r="23" spans="1:9">
      <c r="A23" s="51" t="s">
        <v>108</v>
      </c>
    </row>
    <row r="24" spans="1:9">
      <c r="E24" s="3" t="s">
        <v>33</v>
      </c>
      <c r="F24" s="6" t="s">
        <v>34</v>
      </c>
      <c r="G24" s="6" t="s">
        <v>35</v>
      </c>
      <c r="H24" s="3" t="s">
        <v>141</v>
      </c>
    </row>
    <row r="25" spans="1:9">
      <c r="E25" s="71" t="e">
        <f>BCKQKD!#REF!</f>
        <v>#REF!</v>
      </c>
      <c r="F25" s="72" t="e">
        <f>BCKQKD!#REF!</f>
        <v>#REF!</v>
      </c>
      <c r="G25" s="72" t="e">
        <f>BCKQKD!#REF!</f>
        <v>#REF!</v>
      </c>
      <c r="H25" s="71" t="e">
        <f>BCKQKD!#REF!</f>
        <v>#REF!</v>
      </c>
    </row>
    <row r="26" spans="1:9">
      <c r="C26" s="3" t="s">
        <v>140</v>
      </c>
      <c r="E26" s="71" t="e">
        <f>E25*49%</f>
        <v>#REF!</v>
      </c>
      <c r="F26" s="71" t="e">
        <f>F25*49%</f>
        <v>#REF!</v>
      </c>
      <c r="G26" s="71" t="e">
        <f>G25*49%</f>
        <v>#REF!</v>
      </c>
      <c r="H26" s="71"/>
      <c r="I26" s="71" t="e">
        <f>SUM(E26:H26)</f>
        <v>#REF!</v>
      </c>
    </row>
    <row r="29" spans="1:9">
      <c r="A29" s="8" t="s">
        <v>59</v>
      </c>
    </row>
    <row r="31" spans="1:9">
      <c r="C31" s="3" t="s">
        <v>60</v>
      </c>
      <c r="G31" s="6">
        <v>-17831424</v>
      </c>
    </row>
    <row r="32" spans="1:9">
      <c r="C32" s="3" t="s">
        <v>61</v>
      </c>
      <c r="G32" s="106">
        <v>1</v>
      </c>
    </row>
    <row r="33" spans="1:7">
      <c r="C33" s="3" t="s">
        <v>62</v>
      </c>
      <c r="G33" s="6">
        <f>G31*G32</f>
        <v>-17831424</v>
      </c>
    </row>
    <row r="35" spans="1:7">
      <c r="A35" s="8" t="s">
        <v>63</v>
      </c>
    </row>
    <row r="37" spans="1:7">
      <c r="C37" s="3" t="s">
        <v>64</v>
      </c>
      <c r="G37" s="6">
        <f>G33</f>
        <v>-17831424</v>
      </c>
    </row>
    <row r="38" spans="1:7">
      <c r="C38" s="3" t="s">
        <v>65</v>
      </c>
      <c r="G38" s="6">
        <f>G37</f>
        <v>-17831424</v>
      </c>
    </row>
  </sheetData>
  <phoneticPr fontId="0" type="noConversion"/>
  <pageMargins left="0.511811023622047" right="0.196850393700787" top="0.59055118110236204" bottom="0.55118110236220497" header="0.511811023622047" footer="0.433070866141732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78"/>
  <sheetViews>
    <sheetView topLeftCell="A254" workbookViewId="0">
      <selection activeCell="G246" sqref="G246"/>
    </sheetView>
  </sheetViews>
  <sheetFormatPr defaultRowHeight="15"/>
  <cols>
    <col min="1" max="1" width="9" style="2"/>
    <col min="2" max="2" width="14" style="2" customWidth="1"/>
    <col min="3" max="3" width="9" style="2"/>
    <col min="4" max="4" width="16.125" style="2" bestFit="1" customWidth="1"/>
    <col min="5" max="5" width="18" style="49" customWidth="1"/>
    <col min="6" max="6" width="16.125" style="49" bestFit="1" customWidth="1"/>
    <col min="7" max="7" width="16.25" style="48" bestFit="1" customWidth="1"/>
    <col min="8" max="8" width="16.25" style="48" customWidth="1"/>
    <col min="9" max="9" width="16.25" style="56" bestFit="1" customWidth="1"/>
    <col min="10" max="10" width="9" style="48"/>
    <col min="11" max="16384" width="9" style="2"/>
  </cols>
  <sheetData>
    <row r="1" spans="1:9" s="3" customFormat="1" ht="18" customHeight="1">
      <c r="A1" s="11" t="s">
        <v>31</v>
      </c>
      <c r="B1" s="4"/>
      <c r="C1" s="4"/>
      <c r="D1" s="4"/>
      <c r="F1" s="6"/>
      <c r="G1" s="6"/>
    </row>
    <row r="2" spans="1:9" s="3" customFormat="1" ht="15.75">
      <c r="A2" s="8"/>
      <c r="F2" s="6"/>
      <c r="G2" s="6"/>
    </row>
    <row r="3" spans="1:9" s="3" customFormat="1" ht="18" customHeight="1">
      <c r="A3" s="12" t="s">
        <v>13</v>
      </c>
      <c r="B3" s="13"/>
      <c r="C3" s="13"/>
      <c r="D3" s="13"/>
      <c r="E3" s="13"/>
      <c r="F3" s="14"/>
      <c r="G3" s="14"/>
    </row>
    <row r="6" spans="1:9">
      <c r="A6" s="58" t="s">
        <v>117</v>
      </c>
      <c r="B6" s="58"/>
      <c r="C6" s="58"/>
      <c r="D6" s="58"/>
      <c r="E6" s="63"/>
      <c r="F6" s="63"/>
      <c r="G6" s="53"/>
      <c r="H6" s="53"/>
      <c r="I6" s="55"/>
    </row>
    <row r="7" spans="1:9">
      <c r="A7" s="2" t="s">
        <v>458</v>
      </c>
    </row>
    <row r="9" spans="1:9" ht="30">
      <c r="D9" s="10" t="s">
        <v>400</v>
      </c>
      <c r="E9" s="64" t="s">
        <v>360</v>
      </c>
      <c r="F9" s="64" t="s">
        <v>379</v>
      </c>
      <c r="G9" s="54" t="s">
        <v>121</v>
      </c>
      <c r="H9" s="54"/>
      <c r="I9" s="57" t="s">
        <v>398</v>
      </c>
    </row>
    <row r="10" spans="1:9">
      <c r="D10" s="48" t="e">
        <f>'Bang can doi ke toan'!#REF!</f>
        <v>#REF!</v>
      </c>
      <c r="E10" s="49" t="e">
        <f>'Bang can doi ke toan'!#REF!</f>
        <v>#REF!</v>
      </c>
      <c r="F10" s="49" t="e">
        <f>'Bang can doi ke toan'!#REF!</f>
        <v>#REF!</v>
      </c>
      <c r="G10" s="48" t="e">
        <f>'Bang can doi ke toan'!#REF!</f>
        <v>#REF!</v>
      </c>
      <c r="I10" s="56" t="e">
        <f>SUM(D10:G10)</f>
        <v>#REF!</v>
      </c>
    </row>
    <row r="11" spans="1:9">
      <c r="A11" s="2" t="s">
        <v>119</v>
      </c>
      <c r="C11" s="59">
        <v>0.51</v>
      </c>
      <c r="D11" s="48" t="e">
        <f>D10*$C$11</f>
        <v>#REF!</v>
      </c>
      <c r="E11" s="49" t="e">
        <f>E10*$C$11</f>
        <v>#REF!</v>
      </c>
      <c r="F11" s="49" t="e">
        <f>F10*$C$11</f>
        <v>#REF!</v>
      </c>
      <c r="G11" s="48" t="e">
        <f>G10*$C$11</f>
        <v>#REF!</v>
      </c>
      <c r="I11" s="56" t="e">
        <f>SUM(D11:G11)</f>
        <v>#REF!</v>
      </c>
    </row>
    <row r="12" spans="1:9">
      <c r="A12" s="2" t="s">
        <v>120</v>
      </c>
      <c r="C12" s="59">
        <v>0.49</v>
      </c>
      <c r="D12" s="48" t="e">
        <f>D10*$C$12</f>
        <v>#REF!</v>
      </c>
      <c r="E12" s="49" t="e">
        <f>E10*$C$12</f>
        <v>#REF!</v>
      </c>
      <c r="F12" s="49" t="e">
        <f>F10*$C$12</f>
        <v>#REF!</v>
      </c>
      <c r="G12" s="48" t="e">
        <f>G10*$C$12</f>
        <v>#REF!</v>
      </c>
      <c r="I12" s="56" t="e">
        <f>SUM(D12:G12)</f>
        <v>#REF!</v>
      </c>
    </row>
    <row r="15" spans="1:9">
      <c r="B15" s="2" t="s">
        <v>209</v>
      </c>
      <c r="D15" s="48">
        <v>80000000000</v>
      </c>
      <c r="F15" s="49" t="s">
        <v>104</v>
      </c>
    </row>
    <row r="16" spans="1:9">
      <c r="C16" s="2" t="s">
        <v>210</v>
      </c>
      <c r="E16" s="49">
        <v>40800000000</v>
      </c>
    </row>
    <row r="17" spans="1:8">
      <c r="C17" s="2" t="s">
        <v>220</v>
      </c>
      <c r="E17" s="49">
        <v>39200000000</v>
      </c>
    </row>
    <row r="18" spans="1:8">
      <c r="B18" s="2" t="s">
        <v>218</v>
      </c>
      <c r="D18" s="48">
        <v>561254852.34000003</v>
      </c>
      <c r="F18" s="49" t="s">
        <v>104</v>
      </c>
    </row>
    <row r="19" spans="1:8">
      <c r="B19" s="2" t="s">
        <v>217</v>
      </c>
      <c r="D19" s="48">
        <v>307769510.08999997</v>
      </c>
    </row>
    <row r="20" spans="1:8">
      <c r="B20" s="2" t="s">
        <v>219</v>
      </c>
      <c r="D20" s="48">
        <v>8103777928.4700003</v>
      </c>
    </row>
    <row r="21" spans="1:8">
      <c r="C21" s="2" t="s">
        <v>221</v>
      </c>
      <c r="E21" s="49">
        <f>SUM(D18:D20)</f>
        <v>8972802290.8999996</v>
      </c>
    </row>
    <row r="25" spans="1:8">
      <c r="A25" s="2" t="s">
        <v>461</v>
      </c>
      <c r="D25" s="48" t="e">
        <f>BCKQKD!#REF!</f>
        <v>#REF!</v>
      </c>
    </row>
    <row r="26" spans="1:8">
      <c r="A26" s="2" t="s">
        <v>123</v>
      </c>
    </row>
    <row r="27" spans="1:8">
      <c r="A27" s="2" t="s">
        <v>124</v>
      </c>
      <c r="D27" s="48" t="e">
        <f>D25*C11</f>
        <v>#REF!</v>
      </c>
    </row>
    <row r="28" spans="1:8">
      <c r="A28" s="2" t="s">
        <v>125</v>
      </c>
      <c r="D28" s="48" t="e">
        <f>D25*C12</f>
        <v>#REF!</v>
      </c>
      <c r="F28" s="49" t="s">
        <v>104</v>
      </c>
    </row>
    <row r="30" spans="1:8">
      <c r="A30" s="58" t="s">
        <v>126</v>
      </c>
      <c r="B30" s="58"/>
      <c r="C30" s="58"/>
    </row>
    <row r="31" spans="1:8">
      <c r="A31" s="2" t="s">
        <v>127</v>
      </c>
    </row>
    <row r="32" spans="1:8">
      <c r="B32" s="2" t="s">
        <v>128</v>
      </c>
      <c r="F32" s="49">
        <v>1918173659</v>
      </c>
      <c r="H32" s="48" t="s">
        <v>104</v>
      </c>
    </row>
    <row r="33" spans="1:8">
      <c r="C33" s="2" t="s">
        <v>129</v>
      </c>
      <c r="G33" s="48">
        <f>F32</f>
        <v>1918173659</v>
      </c>
    </row>
    <row r="34" spans="1:8">
      <c r="A34" s="2" t="s">
        <v>130</v>
      </c>
    </row>
    <row r="35" spans="1:8">
      <c r="B35" s="2" t="s">
        <v>131</v>
      </c>
      <c r="F35" s="49">
        <v>4966525854</v>
      </c>
      <c r="H35" s="48" t="s">
        <v>104</v>
      </c>
    </row>
    <row r="36" spans="1:8">
      <c r="C36" s="2" t="s">
        <v>132</v>
      </c>
      <c r="G36" s="48">
        <v>4966525854</v>
      </c>
    </row>
    <row r="38" spans="1:8">
      <c r="B38" s="2" t="s">
        <v>222</v>
      </c>
      <c r="F38" s="49">
        <v>4451690571</v>
      </c>
      <c r="H38" s="48" t="s">
        <v>104</v>
      </c>
    </row>
    <row r="39" spans="1:8">
      <c r="C39" s="2" t="s">
        <v>271</v>
      </c>
      <c r="G39" s="48">
        <v>4451690571</v>
      </c>
      <c r="H39" s="48">
        <v>4346636867</v>
      </c>
    </row>
    <row r="40" spans="1:8">
      <c r="C40" s="2" t="s">
        <v>151</v>
      </c>
      <c r="G40" s="48">
        <f>F38-G39</f>
        <v>0</v>
      </c>
    </row>
    <row r="41" spans="1:8">
      <c r="B41" s="2" t="s">
        <v>199</v>
      </c>
    </row>
    <row r="43" spans="1:8">
      <c r="A43" s="2" t="s">
        <v>133</v>
      </c>
    </row>
    <row r="44" spans="1:8">
      <c r="C44" s="2" t="s">
        <v>272</v>
      </c>
      <c r="F44" s="49">
        <f>G40*25%</f>
        <v>0</v>
      </c>
      <c r="H44" s="48" t="s">
        <v>274</v>
      </c>
    </row>
    <row r="45" spans="1:8">
      <c r="D45" s="2" t="s">
        <v>273</v>
      </c>
      <c r="G45" s="48">
        <f>F44</f>
        <v>0</v>
      </c>
    </row>
    <row r="46" spans="1:8">
      <c r="A46" s="2" t="s">
        <v>193</v>
      </c>
    </row>
    <row r="47" spans="1:8">
      <c r="B47" s="2" t="s">
        <v>183</v>
      </c>
      <c r="G47" s="48">
        <f>G40*51%</f>
        <v>0</v>
      </c>
      <c r="H47" s="48" t="s">
        <v>104</v>
      </c>
    </row>
    <row r="48" spans="1:8">
      <c r="B48" s="2" t="s">
        <v>194</v>
      </c>
      <c r="G48" s="48">
        <f>G40*49%</f>
        <v>0</v>
      </c>
    </row>
    <row r="50" spans="1:8">
      <c r="A50" s="2" t="s">
        <v>75</v>
      </c>
    </row>
    <row r="51" spans="1:8">
      <c r="B51" s="2" t="s">
        <v>76</v>
      </c>
      <c r="F51" s="49">
        <v>1661355925</v>
      </c>
      <c r="H51" s="48" t="s">
        <v>104</v>
      </c>
    </row>
    <row r="52" spans="1:8">
      <c r="C52" s="2" t="s">
        <v>215</v>
      </c>
      <c r="G52" s="48">
        <f>F51</f>
        <v>1661355925</v>
      </c>
    </row>
    <row r="55" spans="1:8">
      <c r="A55" s="2" t="s">
        <v>134</v>
      </c>
    </row>
    <row r="56" spans="1:8">
      <c r="B56" s="2" t="s">
        <v>135</v>
      </c>
    </row>
    <row r="57" spans="1:8">
      <c r="C57" s="2" t="s">
        <v>136</v>
      </c>
    </row>
    <row r="59" spans="1:8">
      <c r="B59" s="2" t="s">
        <v>252</v>
      </c>
      <c r="F59" s="49">
        <v>26246712433</v>
      </c>
      <c r="H59" s="48" t="s">
        <v>104</v>
      </c>
    </row>
    <row r="60" spans="1:8">
      <c r="C60" s="2" t="s">
        <v>253</v>
      </c>
      <c r="G60" s="48">
        <f>F59</f>
        <v>26246712433</v>
      </c>
    </row>
    <row r="61" spans="1:8">
      <c r="B61" s="2" t="s">
        <v>254</v>
      </c>
      <c r="F61" s="49">
        <v>795416266</v>
      </c>
      <c r="H61" s="48" t="s">
        <v>104</v>
      </c>
    </row>
    <row r="62" spans="1:8">
      <c r="C62" s="2" t="s">
        <v>255</v>
      </c>
      <c r="G62" s="48">
        <f>F61</f>
        <v>795416266</v>
      </c>
    </row>
    <row r="63" spans="1:8">
      <c r="B63" s="2" t="s">
        <v>256</v>
      </c>
      <c r="F63" s="49">
        <v>1129087628</v>
      </c>
      <c r="H63" s="48" t="s">
        <v>104</v>
      </c>
    </row>
    <row r="64" spans="1:8">
      <c r="C64" s="2" t="s">
        <v>257</v>
      </c>
      <c r="G64" s="48">
        <f>F63</f>
        <v>1129087628</v>
      </c>
    </row>
    <row r="66" spans="2:8">
      <c r="B66" s="2" t="s">
        <v>157</v>
      </c>
      <c r="F66" s="49">
        <v>1262673529</v>
      </c>
      <c r="H66" s="48" t="s">
        <v>104</v>
      </c>
    </row>
    <row r="67" spans="2:8">
      <c r="C67" s="2" t="s">
        <v>158</v>
      </c>
      <c r="G67" s="48">
        <f>F66</f>
        <v>1262673529</v>
      </c>
    </row>
    <row r="69" spans="2:8">
      <c r="B69" s="2" t="s">
        <v>159</v>
      </c>
      <c r="F69" s="49">
        <v>40840580548</v>
      </c>
      <c r="H69" s="48" t="s">
        <v>104</v>
      </c>
    </row>
    <row r="70" spans="2:8">
      <c r="B70" s="2" t="s">
        <v>160</v>
      </c>
      <c r="F70" s="49">
        <v>123847027470</v>
      </c>
    </row>
    <row r="71" spans="2:8">
      <c r="C71" s="2" t="s">
        <v>161</v>
      </c>
      <c r="G71" s="48">
        <f>F70+F69</f>
        <v>164687608018</v>
      </c>
    </row>
    <row r="73" spans="2:8">
      <c r="B73" s="2" t="s">
        <v>159</v>
      </c>
      <c r="F73" s="49">
        <f>G74+G75</f>
        <v>321410202</v>
      </c>
      <c r="H73" s="48" t="s">
        <v>104</v>
      </c>
    </row>
    <row r="74" spans="2:8">
      <c r="C74" s="2" t="s">
        <v>259</v>
      </c>
      <c r="G74" s="48">
        <v>180379672</v>
      </c>
    </row>
    <row r="75" spans="2:8">
      <c r="C75" s="2" t="s">
        <v>259</v>
      </c>
      <c r="G75" s="48">
        <v>141030530</v>
      </c>
    </row>
    <row r="77" spans="2:8">
      <c r="B77" s="2" t="s">
        <v>163</v>
      </c>
      <c r="F77" s="49">
        <v>311113396</v>
      </c>
    </row>
    <row r="81" spans="1:9">
      <c r="A81" s="58" t="s">
        <v>146</v>
      </c>
      <c r="B81" s="58"/>
      <c r="C81" s="58"/>
      <c r="D81" s="58"/>
      <c r="E81" s="63"/>
      <c r="F81" s="63"/>
      <c r="G81" s="53"/>
      <c r="H81" s="53"/>
      <c r="I81" s="55"/>
    </row>
    <row r="82" spans="1:9">
      <c r="A82" s="2" t="s">
        <v>118</v>
      </c>
    </row>
    <row r="84" spans="1:9" ht="30">
      <c r="D84" s="10" t="s">
        <v>400</v>
      </c>
      <c r="E84" s="64" t="s">
        <v>360</v>
      </c>
      <c r="F84" s="64" t="s">
        <v>379</v>
      </c>
      <c r="G84" s="54" t="s">
        <v>121</v>
      </c>
      <c r="H84" s="54" t="s">
        <v>154</v>
      </c>
      <c r="I84" s="57" t="s">
        <v>398</v>
      </c>
    </row>
    <row r="85" spans="1:9">
      <c r="D85" s="48" t="e">
        <f>'Bang can doi ke toan'!#REF!</f>
        <v>#REF!</v>
      </c>
      <c r="E85" s="49" t="e">
        <f>'Bang can doi ke toan'!#REF!</f>
        <v>#REF!</v>
      </c>
      <c r="F85" s="49" t="e">
        <f>'Bang can doi ke toan'!#REF!</f>
        <v>#REF!</v>
      </c>
      <c r="G85" s="48" t="e">
        <f>'Bang can doi ke toan'!#REF!</f>
        <v>#REF!</v>
      </c>
      <c r="H85" s="48" t="e">
        <f>'Bang can doi ke toan'!#REF!</f>
        <v>#REF!</v>
      </c>
      <c r="I85" s="56" t="e">
        <f>SUM(D85:H85)</f>
        <v>#REF!</v>
      </c>
    </row>
    <row r="86" spans="1:9">
      <c r="A86" s="2" t="s">
        <v>119</v>
      </c>
      <c r="C86" s="59">
        <v>0.51</v>
      </c>
      <c r="D86" s="48" t="e">
        <f>D85*$C$86</f>
        <v>#REF!</v>
      </c>
      <c r="E86" s="49" t="e">
        <f>E85*$C$86</f>
        <v>#REF!</v>
      </c>
      <c r="F86" s="49" t="e">
        <f>F85*$C$86</f>
        <v>#REF!</v>
      </c>
      <c r="G86" s="48" t="e">
        <f>G85*$C$86</f>
        <v>#REF!</v>
      </c>
      <c r="H86" s="48" t="e">
        <f>H85*$C$86</f>
        <v>#REF!</v>
      </c>
      <c r="I86" s="56" t="e">
        <f>SUM(D86:H86)</f>
        <v>#REF!</v>
      </c>
    </row>
    <row r="87" spans="1:9">
      <c r="A87" s="2" t="s">
        <v>120</v>
      </c>
      <c r="C87" s="59">
        <v>0.49</v>
      </c>
      <c r="D87" s="48" t="e">
        <f>D85*$C$87</f>
        <v>#REF!</v>
      </c>
      <c r="E87" s="49" t="e">
        <f>E85*$C$87</f>
        <v>#REF!</v>
      </c>
      <c r="F87" s="49" t="e">
        <f>F85*$C$87</f>
        <v>#REF!</v>
      </c>
      <c r="G87" s="48" t="e">
        <f>G85*$C$87</f>
        <v>#REF!</v>
      </c>
      <c r="H87" s="48" t="e">
        <f>H85*$C$87</f>
        <v>#REF!</v>
      </c>
      <c r="I87" s="56" t="e">
        <f>SUM(D87:H87)</f>
        <v>#REF!</v>
      </c>
    </row>
    <row r="90" spans="1:9">
      <c r="B90" s="2" t="s">
        <v>209</v>
      </c>
      <c r="D90" s="48">
        <v>12000000000</v>
      </c>
      <c r="F90" s="49" t="s">
        <v>104</v>
      </c>
    </row>
    <row r="91" spans="1:9">
      <c r="C91" s="2" t="s">
        <v>210</v>
      </c>
      <c r="E91" s="49">
        <v>6120000000</v>
      </c>
    </row>
    <row r="92" spans="1:9">
      <c r="C92" s="2" t="s">
        <v>221</v>
      </c>
      <c r="E92" s="49">
        <v>5880000000</v>
      </c>
    </row>
    <row r="93" spans="1:9">
      <c r="B93" s="2" t="s">
        <v>275</v>
      </c>
      <c r="D93" s="48">
        <v>506952422.69</v>
      </c>
      <c r="F93" s="49" t="s">
        <v>104</v>
      </c>
    </row>
    <row r="94" spans="1:9">
      <c r="B94" s="2" t="s">
        <v>217</v>
      </c>
      <c r="D94" s="48">
        <v>120114309.06999999</v>
      </c>
    </row>
    <row r="95" spans="1:9">
      <c r="B95" s="2" t="s">
        <v>219</v>
      </c>
      <c r="D95" s="48" t="e">
        <f>G87</f>
        <v>#REF!</v>
      </c>
    </row>
    <row r="96" spans="1:9">
      <c r="B96" s="2" t="s">
        <v>276</v>
      </c>
      <c r="D96" s="48">
        <v>48045723.530000001</v>
      </c>
    </row>
    <row r="97" spans="1:8">
      <c r="C97" s="2" t="s">
        <v>221</v>
      </c>
      <c r="E97" s="49" t="e">
        <f>SUM(D93:D96)</f>
        <v>#REF!</v>
      </c>
    </row>
    <row r="100" spans="1:8">
      <c r="A100" s="2" t="s">
        <v>122</v>
      </c>
      <c r="D100" s="48" t="e">
        <f>BCKQKD!#REF!</f>
        <v>#REF!</v>
      </c>
    </row>
    <row r="101" spans="1:8">
      <c r="A101" s="2" t="s">
        <v>123</v>
      </c>
    </row>
    <row r="102" spans="1:8">
      <c r="A102" s="2" t="s">
        <v>124</v>
      </c>
      <c r="D102" s="48" t="e">
        <f>D100*C86</f>
        <v>#REF!</v>
      </c>
      <c r="F102" s="49" t="s">
        <v>104</v>
      </c>
    </row>
    <row r="103" spans="1:8">
      <c r="A103" s="2" t="s">
        <v>125</v>
      </c>
      <c r="D103" s="48" t="e">
        <f>D100*C87</f>
        <v>#REF!</v>
      </c>
    </row>
    <row r="105" spans="1:8">
      <c r="A105" s="58" t="s">
        <v>147</v>
      </c>
      <c r="B105" s="58"/>
      <c r="C105" s="58"/>
    </row>
    <row r="106" spans="1:8">
      <c r="A106" s="60" t="s">
        <v>148</v>
      </c>
      <c r="B106" s="60"/>
      <c r="C106" s="60"/>
      <c r="D106" s="60"/>
      <c r="E106" s="65"/>
      <c r="F106" s="65"/>
      <c r="G106" s="61"/>
    </row>
    <row r="107" spans="1:8">
      <c r="B107" s="2" t="s">
        <v>149</v>
      </c>
      <c r="F107" s="49">
        <v>57077980908</v>
      </c>
      <c r="H107" s="48" t="s">
        <v>104</v>
      </c>
    </row>
    <row r="108" spans="1:8">
      <c r="C108" s="2" t="s">
        <v>150</v>
      </c>
      <c r="G108" s="48">
        <v>45522049720</v>
      </c>
      <c r="H108" s="48">
        <v>45522049720</v>
      </c>
    </row>
    <row r="109" spans="1:8">
      <c r="C109" s="2" t="s">
        <v>151</v>
      </c>
      <c r="G109" s="48">
        <f>F107-G108</f>
        <v>11555931188</v>
      </c>
    </row>
    <row r="110" spans="1:8">
      <c r="B110" s="2" t="s">
        <v>199</v>
      </c>
    </row>
    <row r="113" spans="1:9">
      <c r="A113" s="2" t="s">
        <v>152</v>
      </c>
    </row>
    <row r="114" spans="1:9">
      <c r="B114" s="2" t="s">
        <v>272</v>
      </c>
      <c r="F114" s="49">
        <f>G109*25%</f>
        <v>2888982797</v>
      </c>
    </row>
    <row r="115" spans="1:9">
      <c r="C115" s="2" t="s">
        <v>273</v>
      </c>
      <c r="G115" s="48">
        <f>F114</f>
        <v>2888982797</v>
      </c>
      <c r="H115" s="48" t="s">
        <v>104</v>
      </c>
    </row>
    <row r="116" spans="1:9">
      <c r="A116" s="2" t="s">
        <v>195</v>
      </c>
    </row>
    <row r="117" spans="1:9">
      <c r="B117" s="2" t="s">
        <v>183</v>
      </c>
      <c r="G117" s="48">
        <f>G109*51%</f>
        <v>5893524905.8800001</v>
      </c>
      <c r="H117" s="48" t="s">
        <v>104</v>
      </c>
    </row>
    <row r="118" spans="1:9">
      <c r="B118" s="2" t="s">
        <v>194</v>
      </c>
      <c r="G118" s="48">
        <f>G109*49%</f>
        <v>5662406282.1199999</v>
      </c>
    </row>
    <row r="120" spans="1:9">
      <c r="A120" s="60" t="s">
        <v>223</v>
      </c>
      <c r="B120" s="60"/>
      <c r="C120" s="60"/>
      <c r="D120" s="60"/>
      <c r="E120" s="65"/>
      <c r="F120" s="65"/>
      <c r="G120" s="61"/>
    </row>
    <row r="121" spans="1:9">
      <c r="B121" s="2" t="s">
        <v>149</v>
      </c>
      <c r="F121" s="49">
        <v>594429090</v>
      </c>
      <c r="H121" s="48" t="s">
        <v>104</v>
      </c>
      <c r="I121" s="48" t="s">
        <v>224</v>
      </c>
    </row>
    <row r="122" spans="1:9">
      <c r="C122" s="2" t="s">
        <v>150</v>
      </c>
      <c r="G122" s="48">
        <v>200300425</v>
      </c>
    </row>
    <row r="123" spans="1:9">
      <c r="C123" s="2" t="s">
        <v>164</v>
      </c>
      <c r="G123" s="48">
        <f>F121-G122</f>
        <v>394128665</v>
      </c>
    </row>
    <row r="124" spans="1:9">
      <c r="A124" s="2" t="s">
        <v>152</v>
      </c>
    </row>
    <row r="125" spans="1:9">
      <c r="B125" s="2" t="s">
        <v>272</v>
      </c>
      <c r="F125" s="49">
        <f>G123*25%</f>
        <v>98532166.25</v>
      </c>
      <c r="H125" s="48" t="s">
        <v>104</v>
      </c>
    </row>
    <row r="126" spans="1:9">
      <c r="C126" s="2" t="s">
        <v>273</v>
      </c>
      <c r="G126" s="48">
        <f>F125</f>
        <v>98532166.25</v>
      </c>
    </row>
    <row r="127" spans="1:9">
      <c r="C127" s="2" t="s">
        <v>200</v>
      </c>
      <c r="G127" s="48">
        <f>G126*49%</f>
        <v>48280761.462499999</v>
      </c>
    </row>
    <row r="128" spans="1:9">
      <c r="C128" s="2" t="s">
        <v>201</v>
      </c>
      <c r="G128" s="48">
        <f>G126*51%</f>
        <v>50251404.787500001</v>
      </c>
    </row>
    <row r="130" spans="1:8">
      <c r="A130" s="2" t="s">
        <v>225</v>
      </c>
    </row>
    <row r="131" spans="1:8">
      <c r="B131" s="2" t="s">
        <v>226</v>
      </c>
      <c r="F131" s="49">
        <v>200300425</v>
      </c>
    </row>
    <row r="132" spans="1:8">
      <c r="B132" s="2" t="s">
        <v>227</v>
      </c>
      <c r="F132" s="49">
        <f>F121</f>
        <v>594429090</v>
      </c>
    </row>
    <row r="133" spans="1:8">
      <c r="B133" s="2" t="s">
        <v>228</v>
      </c>
    </row>
    <row r="134" spans="1:8">
      <c r="B134" s="2" t="s">
        <v>229</v>
      </c>
      <c r="F134" s="49">
        <f>F131/5/12*2</f>
        <v>6676680.833333333</v>
      </c>
    </row>
    <row r="135" spans="1:8">
      <c r="B135" s="2" t="s">
        <v>230</v>
      </c>
      <c r="F135" s="49">
        <f>F132/5/12*2</f>
        <v>19814303</v>
      </c>
    </row>
    <row r="136" spans="1:8">
      <c r="B136" s="2" t="s">
        <v>231</v>
      </c>
      <c r="F136" s="49">
        <f>F135-F134</f>
        <v>13137622.166666668</v>
      </c>
      <c r="H136" s="48" t="s">
        <v>104</v>
      </c>
    </row>
    <row r="137" spans="1:8">
      <c r="B137" s="2" t="s">
        <v>165</v>
      </c>
      <c r="F137" s="49">
        <f>F136</f>
        <v>13137622.166666668</v>
      </c>
    </row>
    <row r="138" spans="1:8">
      <c r="C138" s="2" t="s">
        <v>234</v>
      </c>
      <c r="G138" s="48">
        <f>F137</f>
        <v>13137622.166666668</v>
      </c>
    </row>
    <row r="139" spans="1:8">
      <c r="B139" s="2" t="s">
        <v>235</v>
      </c>
      <c r="C139" s="2" t="s">
        <v>236</v>
      </c>
    </row>
    <row r="140" spans="1:8">
      <c r="C140" s="2" t="s">
        <v>202</v>
      </c>
      <c r="G140" s="48">
        <f>G138*51%</f>
        <v>6700187.3050000006</v>
      </c>
      <c r="H140" s="48" t="s">
        <v>104</v>
      </c>
    </row>
    <row r="141" spans="1:8">
      <c r="C141" s="2" t="s">
        <v>203</v>
      </c>
      <c r="G141" s="48">
        <f>G138*49%</f>
        <v>6437434.8616666673</v>
      </c>
    </row>
    <row r="143" spans="1:8">
      <c r="B143" s="2" t="s">
        <v>232</v>
      </c>
    </row>
    <row r="144" spans="1:8">
      <c r="B144" s="2" t="s">
        <v>237</v>
      </c>
      <c r="F144" s="49">
        <f>F137*25%</f>
        <v>3284405.541666667</v>
      </c>
      <c r="H144" s="48" t="s">
        <v>104</v>
      </c>
    </row>
    <row r="145" spans="1:8">
      <c r="C145" s="2" t="s">
        <v>238</v>
      </c>
      <c r="G145" s="48">
        <f>F144</f>
        <v>3284405.541666667</v>
      </c>
    </row>
    <row r="146" spans="1:8">
      <c r="C146" s="2" t="s">
        <v>202</v>
      </c>
      <c r="G146" s="48">
        <f>G145*51%</f>
        <v>1675046.8262500002</v>
      </c>
    </row>
    <row r="147" spans="1:8">
      <c r="C147" s="2" t="s">
        <v>203</v>
      </c>
      <c r="G147" s="48">
        <f>G145*49%</f>
        <v>1609358.7154166668</v>
      </c>
    </row>
    <row r="149" spans="1:8">
      <c r="A149" s="60" t="s">
        <v>153</v>
      </c>
      <c r="B149" s="60"/>
      <c r="C149" s="60"/>
      <c r="D149" s="60"/>
      <c r="E149" s="65"/>
      <c r="F149" s="65"/>
      <c r="G149" s="61"/>
    </row>
    <row r="150" spans="1:8">
      <c r="B150" s="2" t="s">
        <v>239</v>
      </c>
      <c r="F150" s="49">
        <v>123531818</v>
      </c>
      <c r="H150" s="48" t="s">
        <v>104</v>
      </c>
    </row>
    <row r="151" spans="1:8">
      <c r="C151" s="2" t="s">
        <v>150</v>
      </c>
      <c r="G151" s="48">
        <v>123531818</v>
      </c>
      <c r="H151" s="48">
        <v>177013255</v>
      </c>
    </row>
    <row r="152" spans="1:8">
      <c r="C152" s="2" t="s">
        <v>151</v>
      </c>
      <c r="G152" s="48">
        <f>F150-G151</f>
        <v>0</v>
      </c>
    </row>
    <row r="153" spans="1:8">
      <c r="B153" s="2" t="s">
        <v>204</v>
      </c>
    </row>
    <row r="154" spans="1:8">
      <c r="A154" s="2" t="s">
        <v>152</v>
      </c>
    </row>
    <row r="155" spans="1:8">
      <c r="B155" s="2" t="s">
        <v>237</v>
      </c>
      <c r="F155" s="49">
        <f>G152*25%</f>
        <v>0</v>
      </c>
    </row>
    <row r="156" spans="1:8">
      <c r="C156" s="2" t="s">
        <v>238</v>
      </c>
      <c r="G156" s="48">
        <f>F155</f>
        <v>0</v>
      </c>
    </row>
    <row r="158" spans="1:8">
      <c r="A158" s="2" t="s">
        <v>240</v>
      </c>
    </row>
    <row r="159" spans="1:8">
      <c r="B159" s="2" t="s">
        <v>149</v>
      </c>
      <c r="F159" s="49">
        <v>1446363636</v>
      </c>
      <c r="H159" s="48" t="s">
        <v>104</v>
      </c>
    </row>
    <row r="160" spans="1:8">
      <c r="C160" s="2" t="s">
        <v>150</v>
      </c>
      <c r="G160" s="48">
        <v>1340209663</v>
      </c>
    </row>
    <row r="161" spans="1:10">
      <c r="C161" s="2" t="s">
        <v>241</v>
      </c>
      <c r="G161" s="48">
        <f>F159-G160</f>
        <v>106153973</v>
      </c>
    </row>
    <row r="162" spans="1:10">
      <c r="C162" s="2" t="s">
        <v>202</v>
      </c>
      <c r="G162" s="48">
        <f>G161*51%</f>
        <v>54138526.230000004</v>
      </c>
    </row>
    <row r="163" spans="1:10">
      <c r="C163" s="2" t="s">
        <v>205</v>
      </c>
      <c r="G163" s="48">
        <f>G161*49%</f>
        <v>52015446.769999996</v>
      </c>
    </row>
    <row r="164" spans="1:10">
      <c r="A164" s="2" t="s">
        <v>152</v>
      </c>
    </row>
    <row r="165" spans="1:10">
      <c r="B165" s="2" t="s">
        <v>237</v>
      </c>
      <c r="F165" s="49">
        <f>G161*25%</f>
        <v>26538493.25</v>
      </c>
      <c r="H165" s="48" t="s">
        <v>206</v>
      </c>
    </row>
    <row r="166" spans="1:10">
      <c r="C166" s="2" t="s">
        <v>238</v>
      </c>
      <c r="G166" s="48">
        <f>F165</f>
        <v>26538493.25</v>
      </c>
    </row>
    <row r="167" spans="1:10">
      <c r="C167" s="2" t="s">
        <v>202</v>
      </c>
      <c r="G167" s="48">
        <f>G166*51%</f>
        <v>13534631.557500001</v>
      </c>
      <c r="H167" s="48" t="s">
        <v>104</v>
      </c>
    </row>
    <row r="168" spans="1:10">
      <c r="C168" s="2" t="s">
        <v>205</v>
      </c>
      <c r="G168" s="48">
        <f>G166*49%</f>
        <v>13003861.692499999</v>
      </c>
    </row>
    <row r="170" spans="1:10" s="9" customFormat="1">
      <c r="B170" s="9" t="s">
        <v>226</v>
      </c>
      <c r="E170" s="66"/>
      <c r="F170" s="66">
        <f>G160</f>
        <v>1340209663</v>
      </c>
      <c r="G170" s="52"/>
      <c r="H170" s="52"/>
      <c r="I170" s="62"/>
      <c r="J170" s="52"/>
    </row>
    <row r="171" spans="1:10" s="9" customFormat="1">
      <c r="B171" s="9" t="s">
        <v>243</v>
      </c>
      <c r="E171" s="66"/>
      <c r="F171" s="66">
        <f>F159</f>
        <v>1446363636</v>
      </c>
      <c r="G171" s="52"/>
      <c r="H171" s="52"/>
      <c r="I171" s="62"/>
      <c r="J171" s="52"/>
    </row>
    <row r="172" spans="1:10" s="9" customFormat="1">
      <c r="B172" s="9" t="s">
        <v>166</v>
      </c>
      <c r="E172" s="66" t="s">
        <v>198</v>
      </c>
      <c r="F172" s="66"/>
      <c r="G172" s="52"/>
      <c r="H172" s="52"/>
      <c r="I172" s="62"/>
      <c r="J172" s="52"/>
    </row>
    <row r="173" spans="1:10" s="9" customFormat="1">
      <c r="B173" s="9" t="s">
        <v>229</v>
      </c>
      <c r="E173" s="66"/>
      <c r="F173" s="66"/>
      <c r="G173" s="52"/>
      <c r="H173" s="52"/>
      <c r="I173" s="62"/>
      <c r="J173" s="52"/>
    </row>
    <row r="174" spans="1:10" s="9" customFormat="1">
      <c r="B174" s="9" t="s">
        <v>244</v>
      </c>
      <c r="E174" s="66"/>
      <c r="F174" s="66"/>
      <c r="G174" s="52"/>
      <c r="H174" s="52"/>
      <c r="I174" s="62"/>
      <c r="J174" s="52"/>
    </row>
    <row r="175" spans="1:10" s="9" customFormat="1">
      <c r="B175" s="9" t="s">
        <v>231</v>
      </c>
      <c r="E175" s="66"/>
      <c r="F175" s="66"/>
      <c r="G175" s="52"/>
      <c r="H175" s="52"/>
      <c r="I175" s="62"/>
      <c r="J175" s="52"/>
    </row>
    <row r="176" spans="1:10" s="9" customFormat="1">
      <c r="B176" s="9" t="s">
        <v>233</v>
      </c>
      <c r="E176" s="66"/>
      <c r="F176" s="66"/>
      <c r="G176" s="52"/>
      <c r="H176" s="52"/>
      <c r="I176" s="62"/>
      <c r="J176" s="52"/>
    </row>
    <row r="177" spans="1:10" s="9" customFormat="1">
      <c r="C177" s="9" t="s">
        <v>234</v>
      </c>
      <c r="E177" s="66"/>
      <c r="F177" s="66"/>
      <c r="G177" s="52"/>
      <c r="H177" s="52"/>
      <c r="I177" s="62"/>
      <c r="J177" s="52"/>
    </row>
    <row r="178" spans="1:10" s="9" customFormat="1">
      <c r="B178" s="9" t="s">
        <v>235</v>
      </c>
      <c r="C178" s="9" t="s">
        <v>236</v>
      </c>
      <c r="E178" s="66"/>
      <c r="F178" s="66"/>
      <c r="G178" s="52"/>
      <c r="H178" s="52"/>
      <c r="I178" s="62"/>
      <c r="J178" s="52"/>
    </row>
    <row r="179" spans="1:10" s="9" customFormat="1">
      <c r="E179" s="66"/>
      <c r="F179" s="66"/>
      <c r="G179" s="52"/>
      <c r="H179" s="52"/>
      <c r="I179" s="62"/>
      <c r="J179" s="52"/>
    </row>
    <row r="180" spans="1:10" s="9" customFormat="1">
      <c r="B180" s="9" t="s">
        <v>232</v>
      </c>
      <c r="E180" s="66"/>
      <c r="F180" s="66"/>
      <c r="G180" s="52"/>
      <c r="H180" s="52"/>
      <c r="I180" s="62"/>
      <c r="J180" s="52"/>
    </row>
    <row r="181" spans="1:10" s="9" customFormat="1">
      <c r="B181" s="9" t="s">
        <v>237</v>
      </c>
      <c r="E181" s="66"/>
      <c r="F181" s="66"/>
      <c r="G181" s="52"/>
      <c r="H181" s="52"/>
      <c r="I181" s="62"/>
      <c r="J181" s="52"/>
    </row>
    <row r="182" spans="1:10" s="9" customFormat="1">
      <c r="C182" s="9" t="s">
        <v>238</v>
      </c>
      <c r="E182" s="66"/>
      <c r="F182" s="66"/>
      <c r="G182" s="52"/>
      <c r="H182" s="52"/>
      <c r="I182" s="62"/>
      <c r="J182" s="52"/>
    </row>
    <row r="184" spans="1:10">
      <c r="A184" s="2" t="s">
        <v>134</v>
      </c>
    </row>
    <row r="185" spans="1:10">
      <c r="B185" s="2" t="s">
        <v>258</v>
      </c>
      <c r="E185" s="49">
        <f>F186</f>
        <v>22729714300</v>
      </c>
      <c r="G185" s="48" t="s">
        <v>104</v>
      </c>
    </row>
    <row r="186" spans="1:10">
      <c r="C186" s="2" t="s">
        <v>259</v>
      </c>
      <c r="F186" s="49">
        <v>22729714300</v>
      </c>
    </row>
    <row r="188" spans="1:10">
      <c r="A188" s="58" t="s">
        <v>155</v>
      </c>
      <c r="B188" s="58"/>
      <c r="C188" s="58"/>
      <c r="D188" s="58"/>
      <c r="E188" s="63"/>
      <c r="F188" s="63"/>
      <c r="G188" s="53"/>
      <c r="H188" s="53"/>
      <c r="I188" s="55"/>
    </row>
    <row r="189" spans="1:10">
      <c r="A189" s="2" t="s">
        <v>156</v>
      </c>
      <c r="C189" s="59">
        <v>1</v>
      </c>
      <c r="D189" s="7" t="s">
        <v>208</v>
      </c>
    </row>
    <row r="191" spans="1:10">
      <c r="B191" s="2" t="s">
        <v>209</v>
      </c>
      <c r="D191" s="48">
        <v>37200000000</v>
      </c>
      <c r="G191" s="48" t="s">
        <v>104</v>
      </c>
    </row>
    <row r="192" spans="1:10">
      <c r="C192" s="2" t="s">
        <v>210</v>
      </c>
      <c r="D192" s="48"/>
      <c r="E192" s="49">
        <f>D191</f>
        <v>37200000000</v>
      </c>
    </row>
    <row r="194" spans="1:10">
      <c r="A194" s="2" t="s">
        <v>242</v>
      </c>
    </row>
    <row r="195" spans="1:10" s="9" customFormat="1">
      <c r="A195" s="9" t="s">
        <v>260</v>
      </c>
      <c r="E195" s="66"/>
      <c r="F195" s="66"/>
      <c r="G195" s="52"/>
      <c r="H195" s="52"/>
      <c r="I195" s="62"/>
      <c r="J195" s="52"/>
    </row>
    <row r="196" spans="1:10" s="9" customFormat="1">
      <c r="B196" s="9" t="s">
        <v>261</v>
      </c>
      <c r="E196" s="66">
        <v>445497273</v>
      </c>
      <c r="F196" s="66"/>
      <c r="G196" s="52"/>
      <c r="H196" s="52"/>
      <c r="I196" s="62"/>
      <c r="J196" s="52"/>
    </row>
    <row r="197" spans="1:10" s="9" customFormat="1">
      <c r="B197" s="9" t="s">
        <v>167</v>
      </c>
      <c r="E197" s="66">
        <v>191547711</v>
      </c>
      <c r="F197" s="66"/>
      <c r="G197" s="52"/>
      <c r="H197" s="52"/>
      <c r="I197" s="62"/>
      <c r="J197" s="52"/>
    </row>
    <row r="198" spans="1:10" s="9" customFormat="1">
      <c r="B198" s="9" t="s">
        <v>262</v>
      </c>
      <c r="E198" s="66">
        <v>300000000</v>
      </c>
      <c r="F198" s="66" t="s">
        <v>184</v>
      </c>
      <c r="G198" s="52"/>
      <c r="H198" s="52">
        <f>E196+E252</f>
        <v>1512954909</v>
      </c>
      <c r="I198" s="62"/>
      <c r="J198" s="52"/>
    </row>
    <row r="199" spans="1:10" s="9" customFormat="1">
      <c r="B199" s="9" t="s">
        <v>263</v>
      </c>
      <c r="E199" s="66"/>
      <c r="F199" s="66"/>
      <c r="G199" s="52"/>
      <c r="H199" s="52"/>
      <c r="I199" s="62"/>
      <c r="J199" s="52"/>
    </row>
    <row r="200" spans="1:10" s="9" customFormat="1">
      <c r="A200" s="9" t="s">
        <v>270</v>
      </c>
      <c r="B200" s="9" t="s">
        <v>264</v>
      </c>
      <c r="E200" s="66"/>
      <c r="F200" s="66"/>
      <c r="G200" s="52"/>
      <c r="H200" s="52"/>
      <c r="I200" s="62"/>
      <c r="J200" s="52"/>
    </row>
    <row r="201" spans="1:10" s="9" customFormat="1">
      <c r="B201" s="9" t="s">
        <v>185</v>
      </c>
      <c r="E201" s="66">
        <f>E196-E198-3000</f>
        <v>145494273</v>
      </c>
      <c r="F201" s="66"/>
      <c r="G201" s="52" t="s">
        <v>104</v>
      </c>
      <c r="H201" s="52"/>
      <c r="I201" s="62"/>
      <c r="J201" s="52"/>
    </row>
    <row r="202" spans="1:10" s="9" customFormat="1">
      <c r="B202" s="9" t="s">
        <v>187</v>
      </c>
      <c r="E202" s="66">
        <f>F205-E201</f>
        <v>46053438</v>
      </c>
      <c r="F202" s="66"/>
      <c r="G202" s="52"/>
      <c r="H202" s="52"/>
      <c r="I202" s="62"/>
      <c r="J202" s="52"/>
    </row>
    <row r="203" spans="1:10" s="9" customFormat="1">
      <c r="B203" s="9" t="s">
        <v>202</v>
      </c>
      <c r="E203" s="66">
        <f>E202*51%</f>
        <v>23487253.379999999</v>
      </c>
      <c r="F203" s="66"/>
      <c r="G203" s="52" t="s">
        <v>104</v>
      </c>
      <c r="H203" s="52"/>
      <c r="I203" s="62"/>
      <c r="J203" s="52"/>
    </row>
    <row r="204" spans="1:10" s="9" customFormat="1">
      <c r="B204" s="9" t="s">
        <v>207</v>
      </c>
      <c r="E204" s="66">
        <f>E202*49%</f>
        <v>22566184.620000001</v>
      </c>
      <c r="F204" s="66"/>
      <c r="G204" s="52"/>
      <c r="H204" s="52"/>
      <c r="I204" s="62"/>
      <c r="J204" s="52"/>
    </row>
    <row r="205" spans="1:10" s="9" customFormat="1">
      <c r="C205" s="9" t="s">
        <v>186</v>
      </c>
      <c r="E205" s="66"/>
      <c r="F205" s="66">
        <f>E197</f>
        <v>191547711</v>
      </c>
      <c r="G205" s="52"/>
      <c r="H205" s="52"/>
      <c r="I205" s="62"/>
      <c r="J205" s="52"/>
    </row>
    <row r="206" spans="1:10" s="9" customFormat="1">
      <c r="A206" s="9" t="s">
        <v>265</v>
      </c>
      <c r="E206" s="66"/>
      <c r="F206" s="66"/>
      <c r="G206" s="52"/>
      <c r="H206" s="52"/>
      <c r="I206" s="62"/>
      <c r="J206" s="52"/>
    </row>
    <row r="207" spans="1:10" s="9" customFormat="1">
      <c r="B207" s="9" t="s">
        <v>266</v>
      </c>
      <c r="D207" s="69" t="s">
        <v>188</v>
      </c>
      <c r="E207" s="66"/>
      <c r="F207" s="66"/>
      <c r="G207" s="52"/>
      <c r="H207" s="52"/>
      <c r="I207" s="62"/>
      <c r="J207" s="52"/>
    </row>
    <row r="208" spans="1:10" s="9" customFormat="1">
      <c r="B208" s="9" t="s">
        <v>189</v>
      </c>
      <c r="D208" s="69"/>
      <c r="E208" s="66">
        <f>E196/7/12*2.5</f>
        <v>13258847.410714287</v>
      </c>
      <c r="F208" s="66"/>
      <c r="G208" s="52"/>
      <c r="H208" s="52"/>
      <c r="I208" s="62"/>
      <c r="J208" s="52"/>
    </row>
    <row r="209" spans="1:10" s="9" customFormat="1">
      <c r="B209" s="9" t="s">
        <v>267</v>
      </c>
      <c r="D209" s="69" t="s">
        <v>188</v>
      </c>
      <c r="E209" s="66"/>
      <c r="F209" s="66"/>
      <c r="G209" s="52"/>
      <c r="H209" s="52"/>
      <c r="I209" s="62"/>
      <c r="J209" s="52"/>
    </row>
    <row r="210" spans="1:10" s="9" customFormat="1">
      <c r="B210" s="9" t="s">
        <v>190</v>
      </c>
      <c r="E210" s="66">
        <v>8986176</v>
      </c>
      <c r="F210" s="66"/>
      <c r="G210" s="52"/>
      <c r="H210" s="52"/>
      <c r="I210" s="62"/>
      <c r="J210" s="52"/>
    </row>
    <row r="211" spans="1:10" s="9" customFormat="1">
      <c r="B211" s="9" t="s">
        <v>268</v>
      </c>
      <c r="E211" s="66">
        <f>E208-E210</f>
        <v>4272671.4107142873</v>
      </c>
      <c r="F211" s="66"/>
      <c r="G211" s="52"/>
      <c r="H211" s="52"/>
      <c r="I211" s="62"/>
      <c r="J211" s="52"/>
    </row>
    <row r="212" spans="1:10" s="9" customFormat="1">
      <c r="B212" s="9" t="s">
        <v>269</v>
      </c>
      <c r="E212" s="66"/>
      <c r="F212" s="66"/>
      <c r="G212" s="52"/>
      <c r="H212" s="52"/>
      <c r="I212" s="62"/>
      <c r="J212" s="52"/>
    </row>
    <row r="213" spans="1:10" s="9" customFormat="1">
      <c r="A213" s="9" t="s">
        <v>270</v>
      </c>
      <c r="B213" s="9" t="s">
        <v>191</v>
      </c>
      <c r="E213" s="66"/>
      <c r="F213" s="66"/>
      <c r="G213" s="52"/>
      <c r="H213" s="52"/>
      <c r="I213" s="62"/>
      <c r="J213" s="52"/>
    </row>
    <row r="214" spans="1:10" s="9" customFormat="1">
      <c r="B214" s="9" t="s">
        <v>192</v>
      </c>
      <c r="E214" s="66">
        <f>E211</f>
        <v>4272671.4107142873</v>
      </c>
      <c r="F214" s="66"/>
      <c r="G214" s="52" t="s">
        <v>104</v>
      </c>
      <c r="H214" s="52"/>
      <c r="I214" s="62"/>
      <c r="J214" s="52"/>
    </row>
    <row r="215" spans="1:10">
      <c r="C215" s="2" t="s">
        <v>186</v>
      </c>
      <c r="F215" s="49">
        <f>E214</f>
        <v>4272671.4107142873</v>
      </c>
    </row>
    <row r="216" spans="1:10">
      <c r="B216" s="2" t="s">
        <v>138</v>
      </c>
    </row>
    <row r="217" spans="1:10">
      <c r="A217" s="58" t="s">
        <v>211</v>
      </c>
      <c r="B217" s="58"/>
      <c r="C217" s="58"/>
      <c r="D217" s="58"/>
      <c r="E217" s="63"/>
      <c r="F217" s="63"/>
      <c r="G217" s="53"/>
      <c r="H217" s="53"/>
      <c r="I217" s="55"/>
    </row>
    <row r="219" spans="1:10">
      <c r="A219" s="2" t="s">
        <v>118</v>
      </c>
    </row>
    <row r="221" spans="1:10" ht="30">
      <c r="D221" s="10" t="s">
        <v>400</v>
      </c>
      <c r="E221" s="64" t="s">
        <v>360</v>
      </c>
      <c r="F221" s="64" t="s">
        <v>379</v>
      </c>
      <c r="G221" s="54" t="s">
        <v>121</v>
      </c>
      <c r="H221" s="54" t="s">
        <v>154</v>
      </c>
      <c r="I221" s="57" t="s">
        <v>398</v>
      </c>
    </row>
    <row r="222" spans="1:10">
      <c r="D222" s="48" t="e">
        <f>'Bang can doi ke toan'!#REF!</f>
        <v>#REF!</v>
      </c>
      <c r="E222" s="49" t="e">
        <f>'Bang can doi ke toan'!#REF!</f>
        <v>#REF!</v>
      </c>
      <c r="F222" s="49" t="e">
        <f>'Bang can doi ke toan'!#REF!</f>
        <v>#REF!</v>
      </c>
      <c r="G222" s="48" t="e">
        <f>'Bang can doi ke toan'!#REF!</f>
        <v>#REF!</v>
      </c>
      <c r="H222" s="48" t="e">
        <f>'Bang can doi ke toan'!#REF!</f>
        <v>#REF!</v>
      </c>
      <c r="I222" s="56" t="e">
        <f>SUM(D222:H222)</f>
        <v>#REF!</v>
      </c>
    </row>
    <row r="223" spans="1:10">
      <c r="A223" s="2" t="s">
        <v>119</v>
      </c>
      <c r="C223" s="59">
        <v>0.51</v>
      </c>
      <c r="D223" s="48" t="e">
        <f>D222*$C$223</f>
        <v>#REF!</v>
      </c>
      <c r="E223" s="49" t="e">
        <f>E222*$C$223</f>
        <v>#REF!</v>
      </c>
      <c r="F223" s="49" t="e">
        <f>F222*$C$223</f>
        <v>#REF!</v>
      </c>
      <c r="G223" s="48" t="e">
        <f>$G$222*$C$223</f>
        <v>#REF!</v>
      </c>
      <c r="H223" s="48" t="e">
        <f>H222*$C$223</f>
        <v>#REF!</v>
      </c>
      <c r="I223" s="56" t="e">
        <f>SUM(D223:H223)</f>
        <v>#REF!</v>
      </c>
    </row>
    <row r="224" spans="1:10">
      <c r="A224" s="2" t="s">
        <v>120</v>
      </c>
      <c r="C224" s="59">
        <v>0.49</v>
      </c>
      <c r="D224" s="48" t="e">
        <f>D222*C224</f>
        <v>#REF!</v>
      </c>
      <c r="E224" s="49" t="e">
        <f>E222*D224</f>
        <v>#REF!</v>
      </c>
      <c r="F224" s="49" t="e">
        <f>F222*E224</f>
        <v>#REF!</v>
      </c>
      <c r="G224" s="48" t="e">
        <f>$G$222*$C$224</f>
        <v>#REF!</v>
      </c>
      <c r="H224" s="48" t="e">
        <f>H222*G224</f>
        <v>#REF!</v>
      </c>
      <c r="I224" s="56" t="e">
        <f>SUM(D224:H224)</f>
        <v>#REF!</v>
      </c>
    </row>
    <row r="226" spans="1:7">
      <c r="B226" s="2" t="s">
        <v>245</v>
      </c>
      <c r="E226" s="49" t="e">
        <f>D222</f>
        <v>#REF!</v>
      </c>
      <c r="G226" s="48" t="s">
        <v>104</v>
      </c>
    </row>
    <row r="227" spans="1:7">
      <c r="C227" s="2" t="s">
        <v>246</v>
      </c>
      <c r="F227" s="49" t="e">
        <f>D223</f>
        <v>#REF!</v>
      </c>
    </row>
    <row r="228" spans="1:7">
      <c r="C228" s="2" t="s">
        <v>221</v>
      </c>
      <c r="F228" s="49" t="e">
        <f>D224</f>
        <v>#REF!</v>
      </c>
    </row>
    <row r="230" spans="1:7">
      <c r="B230" s="2" t="s">
        <v>247</v>
      </c>
      <c r="E230" s="49" t="e">
        <f>G223</f>
        <v>#REF!</v>
      </c>
      <c r="G230" s="48" t="s">
        <v>104</v>
      </c>
    </row>
    <row r="231" spans="1:7">
      <c r="C231" s="2" t="s">
        <v>220</v>
      </c>
      <c r="F231" s="49" t="e">
        <f>E230</f>
        <v>#REF!</v>
      </c>
    </row>
    <row r="233" spans="1:7">
      <c r="A233" s="2" t="s">
        <v>122</v>
      </c>
      <c r="D233" s="48" t="e">
        <f>BCKQKD!#REF!</f>
        <v>#REF!</v>
      </c>
    </row>
    <row r="234" spans="1:7">
      <c r="A234" s="2" t="s">
        <v>123</v>
      </c>
    </row>
    <row r="235" spans="1:7">
      <c r="A235" s="2" t="s">
        <v>124</v>
      </c>
      <c r="D235" s="48" t="e">
        <f>D233*C223</f>
        <v>#REF!</v>
      </c>
      <c r="G235" s="48" t="s">
        <v>104</v>
      </c>
    </row>
    <row r="236" spans="1:7">
      <c r="A236" s="2" t="s">
        <v>125</v>
      </c>
      <c r="D236" s="48" t="e">
        <f>D233*C224</f>
        <v>#REF!</v>
      </c>
    </row>
    <row r="237" spans="1:7">
      <c r="B237" s="2" t="s">
        <v>248</v>
      </c>
      <c r="F237" s="49" t="e">
        <f>D236</f>
        <v>#REF!</v>
      </c>
    </row>
    <row r="239" spans="1:7">
      <c r="A239" s="2" t="s">
        <v>212</v>
      </c>
    </row>
    <row r="240" spans="1:7">
      <c r="A240" s="2" t="s">
        <v>213</v>
      </c>
    </row>
    <row r="241" spans="1:7">
      <c r="B241" s="2" t="s">
        <v>214</v>
      </c>
      <c r="E241" s="49">
        <v>4271548662</v>
      </c>
      <c r="G241" s="48" t="s">
        <v>104</v>
      </c>
    </row>
    <row r="242" spans="1:7">
      <c r="C242" s="2" t="s">
        <v>215</v>
      </c>
      <c r="F242" s="49">
        <v>4271548662</v>
      </c>
      <c r="G242" s="48">
        <v>-3928258330</v>
      </c>
    </row>
    <row r="243" spans="1:7">
      <c r="C243" s="2" t="s">
        <v>216</v>
      </c>
      <c r="F243" s="49">
        <f>E241-F242</f>
        <v>0</v>
      </c>
    </row>
    <row r="244" spans="1:7">
      <c r="B244" s="2" t="s">
        <v>139</v>
      </c>
    </row>
    <row r="245" spans="1:7">
      <c r="A245" s="2" t="s">
        <v>249</v>
      </c>
    </row>
    <row r="246" spans="1:7">
      <c r="B246" s="2" t="s">
        <v>250</v>
      </c>
      <c r="E246" s="49">
        <f>F243*25%</f>
        <v>0</v>
      </c>
    </row>
    <row r="247" spans="1:7">
      <c r="C247" s="2" t="s">
        <v>251</v>
      </c>
      <c r="F247" s="49">
        <f>E246</f>
        <v>0</v>
      </c>
    </row>
    <row r="248" spans="1:7">
      <c r="B248" s="2" t="s">
        <v>182</v>
      </c>
      <c r="F248" s="49">
        <f>F243*49%</f>
        <v>0</v>
      </c>
    </row>
    <row r="249" spans="1:7">
      <c r="B249" s="2" t="s">
        <v>183</v>
      </c>
      <c r="F249" s="49">
        <f>F243*51%</f>
        <v>0</v>
      </c>
    </row>
    <row r="251" spans="1:7">
      <c r="A251" s="2" t="s">
        <v>168</v>
      </c>
    </row>
    <row r="252" spans="1:7">
      <c r="B252" s="2" t="s">
        <v>169</v>
      </c>
      <c r="E252" s="49">
        <v>1067457636</v>
      </c>
    </row>
    <row r="253" spans="1:7">
      <c r="B253" s="2" t="s">
        <v>170</v>
      </c>
      <c r="E253" s="49">
        <v>279713436</v>
      </c>
    </row>
    <row r="254" spans="1:7">
      <c r="B254" s="2" t="s">
        <v>171</v>
      </c>
    </row>
    <row r="255" spans="1:7">
      <c r="B255" s="2" t="s">
        <v>172</v>
      </c>
      <c r="E255" s="49">
        <f>E252/9</f>
        <v>118606404</v>
      </c>
      <c r="F255" s="49">
        <f>E255/12*11</f>
        <v>108722537</v>
      </c>
    </row>
    <row r="256" spans="1:7">
      <c r="B256" s="2" t="s">
        <v>173</v>
      </c>
    </row>
    <row r="257" spans="1:7">
      <c r="B257" s="2" t="s">
        <v>174</v>
      </c>
      <c r="E257" s="49">
        <v>800000000</v>
      </c>
    </row>
    <row r="258" spans="1:7">
      <c r="B258" s="2" t="s">
        <v>175</v>
      </c>
      <c r="D258" s="2" t="s">
        <v>196</v>
      </c>
      <c r="F258" s="70">
        <v>40180</v>
      </c>
      <c r="G258" s="70"/>
    </row>
    <row r="259" spans="1:7">
      <c r="B259" s="2" t="s">
        <v>197</v>
      </c>
      <c r="F259" s="49">
        <f>E257/8/12*11</f>
        <v>91666666.666666657</v>
      </c>
    </row>
    <row r="261" spans="1:7">
      <c r="A261" s="2" t="s">
        <v>176</v>
      </c>
    </row>
    <row r="262" spans="1:7">
      <c r="B262" s="60" t="s">
        <v>177</v>
      </c>
    </row>
    <row r="263" spans="1:7">
      <c r="B263" s="2" t="s">
        <v>178</v>
      </c>
      <c r="E263" s="49">
        <f>E252-E257</f>
        <v>267457636</v>
      </c>
      <c r="G263" s="48" t="s">
        <v>104</v>
      </c>
    </row>
    <row r="264" spans="1:7">
      <c r="B264" s="2" t="s">
        <v>179</v>
      </c>
      <c r="E264" s="49">
        <f>F265-E263</f>
        <v>12255800</v>
      </c>
    </row>
    <row r="265" spans="1:7">
      <c r="C265" s="2" t="s">
        <v>180</v>
      </c>
      <c r="F265" s="49">
        <f>E253</f>
        <v>279713436</v>
      </c>
    </row>
    <row r="266" spans="1:7">
      <c r="B266" s="2" t="s">
        <v>181</v>
      </c>
    </row>
    <row r="267" spans="1:7">
      <c r="B267" s="2" t="s">
        <v>192</v>
      </c>
      <c r="E267" s="49">
        <f>F268</f>
        <v>17055870.333333343</v>
      </c>
      <c r="G267" s="48" t="s">
        <v>104</v>
      </c>
    </row>
    <row r="268" spans="1:7">
      <c r="C268" s="2" t="s">
        <v>186</v>
      </c>
      <c r="F268" s="49">
        <f>F255-F259</f>
        <v>17055870.333333343</v>
      </c>
    </row>
    <row r="271" spans="1:7">
      <c r="B271" s="2" t="s">
        <v>259</v>
      </c>
      <c r="E271" s="49">
        <f>F272+F273</f>
        <v>1583394369</v>
      </c>
      <c r="G271" s="48" t="s">
        <v>104</v>
      </c>
    </row>
    <row r="272" spans="1:7">
      <c r="C272" s="2" t="s">
        <v>162</v>
      </c>
      <c r="F272" s="49">
        <v>1429394369</v>
      </c>
    </row>
    <row r="273" spans="1:8">
      <c r="F273" s="49">
        <v>154000000</v>
      </c>
    </row>
    <row r="275" spans="1:8">
      <c r="A275" s="88"/>
      <c r="B275" s="88"/>
      <c r="C275" s="88"/>
      <c r="D275" s="88"/>
      <c r="E275" s="89"/>
      <c r="F275" s="89"/>
      <c r="G275" s="90"/>
      <c r="H275" s="90"/>
    </row>
    <row r="276" spans="1:8">
      <c r="A276" s="2" t="s">
        <v>209</v>
      </c>
      <c r="E276" s="49">
        <f>F277+F278</f>
        <v>46603685126</v>
      </c>
      <c r="G276" s="48" t="s">
        <v>104</v>
      </c>
    </row>
    <row r="277" spans="1:8">
      <c r="B277" s="2" t="s">
        <v>144</v>
      </c>
      <c r="F277" s="49">
        <v>43536000000</v>
      </c>
    </row>
    <row r="278" spans="1:8">
      <c r="B278" s="2" t="s">
        <v>220</v>
      </c>
      <c r="F278" s="49">
        <v>3067685126</v>
      </c>
    </row>
  </sheetData>
  <phoneticPr fontId="57" type="noConversion"/>
  <pageMargins left="0.70866141732283472" right="0.17" top="0.5" bottom="0.48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5"/>
  <sheetViews>
    <sheetView view="pageBreakPreview" zoomScale="110" zoomScaleNormal="100" zoomScaleSheetLayoutView="110" workbookViewId="0">
      <selection activeCell="C22" sqref="C22"/>
    </sheetView>
  </sheetViews>
  <sheetFormatPr defaultColWidth="9" defaultRowHeight="15.75"/>
  <cols>
    <col min="1" max="1" width="3.125" style="112" customWidth="1"/>
    <col min="2" max="2" width="0.25" style="112" customWidth="1"/>
    <col min="3" max="3" width="40.125" style="112" customWidth="1"/>
    <col min="4" max="4" width="0.25" style="112" customWidth="1"/>
    <col min="5" max="5" width="4.625" style="112" customWidth="1"/>
    <col min="6" max="6" width="0.25" style="112" customWidth="1"/>
    <col min="7" max="7" width="2.375" style="112" customWidth="1"/>
    <col min="8" max="8" width="0.25" style="112" customWidth="1"/>
    <col min="9" max="9" width="14.625" style="454" customWidth="1"/>
    <col min="10" max="10" width="0.25" style="115" customWidth="1"/>
    <col min="11" max="11" width="14.75" style="112" customWidth="1"/>
    <col min="12" max="12" width="15.375" style="112" customWidth="1"/>
    <col min="13" max="13" width="9" style="112" customWidth="1"/>
    <col min="14" max="16384" width="9" style="112"/>
  </cols>
  <sheetData>
    <row r="1" spans="1:11" ht="18" customHeight="1">
      <c r="A1" s="220" t="str">
        <f>BCKQKD!A1</f>
        <v>CÔNG TY CỔ PHẦN TẬP ĐOÀN C.E.O</v>
      </c>
      <c r="B1" s="111"/>
      <c r="D1" s="221"/>
      <c r="F1" s="614" t="s">
        <v>89</v>
      </c>
      <c r="G1" s="614"/>
      <c r="H1" s="614"/>
      <c r="I1" s="614"/>
      <c r="J1" s="614"/>
      <c r="K1" s="614"/>
    </row>
    <row r="2" spans="1:11" ht="16.5" customHeight="1">
      <c r="A2" s="222" t="str">
        <f>BCKQKD!A2:F2</f>
        <v>Tầng 5 tháp C.E.O, Mễ Trì, Nam Từ Liêm, Hà Nội</v>
      </c>
      <c r="B2" s="114"/>
      <c r="D2" s="223"/>
      <c r="E2" s="223"/>
      <c r="F2" s="223"/>
      <c r="G2" s="223"/>
      <c r="H2" s="223"/>
      <c r="I2" s="223"/>
      <c r="J2" s="223"/>
      <c r="K2" s="224" t="str">
        <f>'Bang can doi ke toan'!I2</f>
        <v>Quý 1 năm tài chính 2015</v>
      </c>
    </row>
    <row r="3" spans="1:11" ht="16.5" customHeight="1">
      <c r="A3" s="225" t="str">
        <f>BCKQKD!A3</f>
        <v>Tel: (84-4) 37 875 136          Fax: (84-4) 37 875 137</v>
      </c>
      <c r="B3" s="226"/>
      <c r="C3" s="454"/>
      <c r="D3" s="227"/>
      <c r="E3" s="115"/>
      <c r="F3" s="115"/>
      <c r="G3" s="228"/>
      <c r="H3" s="115"/>
      <c r="I3" s="229"/>
      <c r="K3" s="462"/>
    </row>
    <row r="4" spans="1:11" ht="4.5" customHeight="1">
      <c r="A4" s="118"/>
      <c r="B4" s="118"/>
      <c r="C4" s="230"/>
      <c r="D4" s="230"/>
      <c r="E4" s="119"/>
      <c r="F4" s="119"/>
      <c r="G4" s="231"/>
      <c r="H4" s="119"/>
      <c r="I4" s="232"/>
      <c r="J4" s="119"/>
      <c r="K4" s="231"/>
    </row>
    <row r="5" spans="1:11" ht="7.5" customHeight="1">
      <c r="A5" s="233"/>
      <c r="B5" s="233"/>
      <c r="C5" s="201"/>
      <c r="D5" s="201"/>
      <c r="E5" s="115"/>
      <c r="F5" s="115"/>
      <c r="G5" s="228"/>
      <c r="H5" s="115"/>
      <c r="I5" s="229"/>
      <c r="K5" s="228"/>
    </row>
    <row r="6" spans="1:11" ht="16.5" customHeight="1">
      <c r="A6" s="233"/>
      <c r="B6" s="233"/>
      <c r="C6" s="201"/>
      <c r="D6" s="201"/>
      <c r="E6" s="115"/>
      <c r="F6" s="115"/>
      <c r="G6" s="228"/>
      <c r="H6" s="115"/>
      <c r="I6" s="229"/>
      <c r="K6" s="123" t="s">
        <v>740</v>
      </c>
    </row>
    <row r="7" spans="1:11" ht="18" customHeight="1">
      <c r="A7" s="627" t="s">
        <v>741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</row>
    <row r="8" spans="1:11" ht="15.75" customHeight="1">
      <c r="A8" s="628" t="s">
        <v>349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</row>
    <row r="9" spans="1:11" ht="15.75" customHeight="1">
      <c r="A9" s="624" t="str">
        <f>BCKQKD!A8</f>
        <v>Quý 1 năm 2015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</row>
    <row r="10" spans="1:11" ht="15.75" customHeight="1">
      <c r="A10" s="624" t="s">
        <v>716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</row>
    <row r="11" spans="1:11" ht="16.5" customHeight="1">
      <c r="A11" s="626" t="s">
        <v>317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</row>
    <row r="12" spans="1:11" s="113" customFormat="1" ht="13.5" customHeight="1">
      <c r="A12" s="621" t="s">
        <v>450</v>
      </c>
      <c r="B12" s="234"/>
      <c r="C12" s="621" t="s">
        <v>5</v>
      </c>
      <c r="D12" s="234"/>
      <c r="E12" s="609" t="s">
        <v>299</v>
      </c>
      <c r="F12" s="235"/>
      <c r="G12" s="621" t="s">
        <v>447</v>
      </c>
      <c r="H12" s="235"/>
      <c r="I12" s="629" t="s">
        <v>719</v>
      </c>
      <c r="J12" s="629"/>
      <c r="K12" s="629"/>
    </row>
    <row r="13" spans="1:11" s="113" customFormat="1" ht="13.5" customHeight="1">
      <c r="A13" s="622"/>
      <c r="B13" s="236"/>
      <c r="C13" s="622"/>
      <c r="D13" s="449"/>
      <c r="E13" s="610"/>
      <c r="F13" s="235"/>
      <c r="G13" s="622"/>
      <c r="H13" s="235"/>
      <c r="I13" s="564" t="s">
        <v>718</v>
      </c>
      <c r="J13" s="562"/>
      <c r="K13" s="564" t="s">
        <v>532</v>
      </c>
    </row>
    <row r="14" spans="1:11" ht="15.75" customHeight="1">
      <c r="A14" s="96" t="s">
        <v>427</v>
      </c>
      <c r="B14" s="233"/>
      <c r="C14" s="448" t="s">
        <v>339</v>
      </c>
      <c r="D14" s="193"/>
      <c r="E14" s="201"/>
      <c r="F14" s="201"/>
      <c r="G14" s="201"/>
      <c r="H14" s="201"/>
      <c r="I14" s="237"/>
      <c r="J14" s="238"/>
      <c r="K14" s="237"/>
    </row>
    <row r="15" spans="1:11" ht="15.75" customHeight="1">
      <c r="A15" s="201">
        <v>1</v>
      </c>
      <c r="B15" s="201"/>
      <c r="C15" s="236" t="s">
        <v>350</v>
      </c>
      <c r="D15" s="233"/>
      <c r="E15" s="239" t="s">
        <v>411</v>
      </c>
      <c r="F15" s="201"/>
      <c r="G15" s="240"/>
      <c r="H15" s="240"/>
      <c r="I15" s="241">
        <v>109237165311</v>
      </c>
      <c r="J15" s="242"/>
      <c r="K15" s="241">
        <v>27239520819</v>
      </c>
    </row>
    <row r="16" spans="1:11" ht="15.75" customHeight="1">
      <c r="A16" s="201">
        <v>2</v>
      </c>
      <c r="B16" s="201"/>
      <c r="C16" s="236" t="s">
        <v>351</v>
      </c>
      <c r="D16" s="233"/>
      <c r="E16" s="239" t="s">
        <v>444</v>
      </c>
      <c r="F16" s="201"/>
      <c r="G16" s="240"/>
      <c r="H16" s="240"/>
      <c r="I16" s="241">
        <v>-165381954334</v>
      </c>
      <c r="J16" s="242"/>
      <c r="K16" s="241">
        <v>-10996596094</v>
      </c>
    </row>
    <row r="17" spans="1:12" ht="15.75" customHeight="1">
      <c r="A17" s="201">
        <v>3</v>
      </c>
      <c r="B17" s="201"/>
      <c r="C17" s="236" t="s">
        <v>340</v>
      </c>
      <c r="D17" s="233"/>
      <c r="E17" s="239" t="s">
        <v>412</v>
      </c>
      <c r="F17" s="201"/>
      <c r="G17" s="240"/>
      <c r="H17" s="240"/>
      <c r="I17" s="241">
        <v>-11719936475</v>
      </c>
      <c r="J17" s="242"/>
      <c r="K17" s="241">
        <v>-6451329014</v>
      </c>
    </row>
    <row r="18" spans="1:12" ht="15.75" customHeight="1">
      <c r="A18" s="201">
        <v>4</v>
      </c>
      <c r="B18" s="201"/>
      <c r="C18" s="236" t="s">
        <v>345</v>
      </c>
      <c r="D18" s="233"/>
      <c r="E18" s="239" t="s">
        <v>445</v>
      </c>
      <c r="F18" s="201"/>
      <c r="G18" s="240"/>
      <c r="H18" s="240"/>
      <c r="I18" s="241">
        <v>-2410510448</v>
      </c>
      <c r="J18" s="242"/>
      <c r="K18" s="241">
        <v>-2255872670</v>
      </c>
    </row>
    <row r="19" spans="1:12" ht="15.75" customHeight="1">
      <c r="A19" s="201">
        <v>5</v>
      </c>
      <c r="B19" s="201"/>
      <c r="C19" s="236" t="s">
        <v>337</v>
      </c>
      <c r="D19" s="233"/>
      <c r="E19" s="239" t="s">
        <v>422</v>
      </c>
      <c r="F19" s="201"/>
      <c r="G19" s="240"/>
      <c r="H19" s="240"/>
      <c r="I19" s="241">
        <v>-34088531015</v>
      </c>
      <c r="J19" s="242"/>
      <c r="K19" s="241">
        <v>-509772940</v>
      </c>
    </row>
    <row r="20" spans="1:12" ht="15.75" customHeight="1">
      <c r="A20" s="201">
        <v>6</v>
      </c>
      <c r="B20" s="201"/>
      <c r="C20" s="236" t="s">
        <v>30</v>
      </c>
      <c r="D20" s="233"/>
      <c r="E20" s="239" t="s">
        <v>426</v>
      </c>
      <c r="F20" s="201"/>
      <c r="G20" s="240"/>
      <c r="H20" s="240"/>
      <c r="I20" s="241">
        <f>446453008021-343119980000</f>
        <v>103333028021</v>
      </c>
      <c r="J20" s="242"/>
      <c r="K20" s="241">
        <v>39369997962</v>
      </c>
    </row>
    <row r="21" spans="1:12" ht="15.75" customHeight="1">
      <c r="A21" s="201">
        <v>7</v>
      </c>
      <c r="B21" s="201"/>
      <c r="C21" s="236" t="s">
        <v>352</v>
      </c>
      <c r="D21" s="233"/>
      <c r="E21" s="239" t="s">
        <v>433</v>
      </c>
      <c r="F21" s="201"/>
      <c r="G21" s="240"/>
      <c r="H21" s="240"/>
      <c r="I21" s="241">
        <v>-134426930376</v>
      </c>
      <c r="J21" s="242"/>
      <c r="K21" s="241">
        <v>-50009820007</v>
      </c>
    </row>
    <row r="22" spans="1:12" ht="16.5" customHeight="1">
      <c r="A22" s="233"/>
      <c r="B22" s="233"/>
      <c r="C22" s="243" t="s">
        <v>341</v>
      </c>
      <c r="D22" s="244"/>
      <c r="E22" s="96">
        <v>20</v>
      </c>
      <c r="F22" s="201"/>
      <c r="G22" s="245"/>
      <c r="H22" s="245"/>
      <c r="I22" s="246">
        <f>SUM(I15:I21)</f>
        <v>-135457669316</v>
      </c>
      <c r="J22" s="247"/>
      <c r="K22" s="246">
        <f t="shared" ref="K22" si="0">SUM(K15:K21)</f>
        <v>-3613871944</v>
      </c>
    </row>
    <row r="23" spans="1:12" ht="15.75" customHeight="1">
      <c r="A23" s="96" t="s">
        <v>428</v>
      </c>
      <c r="B23" s="233"/>
      <c r="C23" s="448" t="s">
        <v>342</v>
      </c>
      <c r="D23" s="193"/>
      <c r="E23" s="201"/>
      <c r="F23" s="201"/>
      <c r="G23" s="240"/>
      <c r="H23" s="240"/>
      <c r="I23" s="241"/>
      <c r="J23" s="242"/>
      <c r="K23" s="241"/>
    </row>
    <row r="24" spans="1:12" ht="30" customHeight="1">
      <c r="A24" s="201">
        <v>1</v>
      </c>
      <c r="B24" s="201"/>
      <c r="C24" s="430" t="s">
        <v>277</v>
      </c>
      <c r="D24" s="233"/>
      <c r="E24" s="201">
        <v>21</v>
      </c>
      <c r="F24" s="201"/>
      <c r="G24" s="240"/>
      <c r="H24" s="240"/>
      <c r="I24" s="241">
        <v>-63137286362</v>
      </c>
      <c r="J24" s="242"/>
      <c r="K24" s="241">
        <v>-20036298088</v>
      </c>
    </row>
    <row r="25" spans="1:12" ht="30" customHeight="1">
      <c r="A25" s="201">
        <v>2</v>
      </c>
      <c r="B25" s="201"/>
      <c r="C25" s="430" t="s">
        <v>284</v>
      </c>
      <c r="D25" s="233"/>
      <c r="E25" s="201">
        <v>22</v>
      </c>
      <c r="F25" s="201"/>
      <c r="G25" s="240"/>
      <c r="H25" s="240"/>
      <c r="I25" s="241">
        <v>10176869736</v>
      </c>
      <c r="J25" s="242"/>
      <c r="K25" s="241">
        <v>21591916</v>
      </c>
    </row>
    <row r="26" spans="1:12" ht="15.95" customHeight="1">
      <c r="A26" s="201">
        <v>3</v>
      </c>
      <c r="B26" s="201"/>
      <c r="C26" s="430" t="s">
        <v>282</v>
      </c>
      <c r="D26" s="233"/>
      <c r="E26" s="201">
        <v>23</v>
      </c>
      <c r="F26" s="201"/>
      <c r="G26" s="240"/>
      <c r="H26" s="240"/>
      <c r="I26" s="241">
        <f>-413736740000-20000000000</f>
        <v>-433736740000</v>
      </c>
      <c r="J26" s="242"/>
      <c r="K26" s="241">
        <v>-300000000</v>
      </c>
      <c r="L26" s="162"/>
    </row>
    <row r="27" spans="1:12" ht="30" customHeight="1">
      <c r="A27" s="201">
        <v>4</v>
      </c>
      <c r="B27" s="201"/>
      <c r="C27" s="430" t="s">
        <v>283</v>
      </c>
      <c r="D27" s="233"/>
      <c r="E27" s="201">
        <v>24</v>
      </c>
      <c r="F27" s="201"/>
      <c r="G27" s="240"/>
      <c r="H27" s="240"/>
      <c r="I27" s="241">
        <v>399400000000</v>
      </c>
      <c r="J27" s="242"/>
      <c r="K27" s="241">
        <v>14169271280</v>
      </c>
    </row>
    <row r="28" spans="1:12" ht="15.75" customHeight="1">
      <c r="A28" s="201">
        <v>5</v>
      </c>
      <c r="B28" s="201"/>
      <c r="C28" s="236" t="s">
        <v>278</v>
      </c>
      <c r="D28" s="233"/>
      <c r="E28" s="201">
        <v>25</v>
      </c>
      <c r="F28" s="201"/>
      <c r="G28" s="240"/>
      <c r="H28" s="240"/>
      <c r="I28" s="241">
        <v>0</v>
      </c>
      <c r="J28" s="242"/>
      <c r="K28" s="241">
        <v>-10093000000</v>
      </c>
    </row>
    <row r="29" spans="1:12" ht="15.75" customHeight="1">
      <c r="A29" s="201">
        <v>6</v>
      </c>
      <c r="B29" s="201"/>
      <c r="C29" s="236" t="s">
        <v>279</v>
      </c>
      <c r="D29" s="233"/>
      <c r="E29" s="201">
        <v>26</v>
      </c>
      <c r="F29" s="201"/>
      <c r="G29" s="240"/>
      <c r="H29" s="240"/>
      <c r="I29" s="241">
        <v>0</v>
      </c>
      <c r="J29" s="242"/>
      <c r="K29" s="241">
        <v>0</v>
      </c>
    </row>
    <row r="30" spans="1:12" ht="15.75" customHeight="1">
      <c r="A30" s="201">
        <v>7</v>
      </c>
      <c r="B30" s="201"/>
      <c r="C30" s="236" t="s">
        <v>346</v>
      </c>
      <c r="D30" s="233"/>
      <c r="E30" s="201">
        <v>27</v>
      </c>
      <c r="F30" s="201"/>
      <c r="G30" s="240"/>
      <c r="H30" s="240"/>
      <c r="I30" s="241">
        <v>16540382042</v>
      </c>
      <c r="J30" s="242"/>
      <c r="K30" s="241">
        <v>72321567</v>
      </c>
    </row>
    <row r="31" spans="1:12" ht="15.75" customHeight="1">
      <c r="A31" s="233"/>
      <c r="B31" s="233"/>
      <c r="C31" s="243" t="s">
        <v>343</v>
      </c>
      <c r="D31" s="244"/>
      <c r="E31" s="96">
        <v>30</v>
      </c>
      <c r="F31" s="201"/>
      <c r="G31" s="245"/>
      <c r="H31" s="245"/>
      <c r="I31" s="246">
        <f>SUM(I24:I30)</f>
        <v>-70756774584</v>
      </c>
      <c r="J31" s="247"/>
      <c r="K31" s="246">
        <f t="shared" ref="K31" si="1">SUM(K24:K30)</f>
        <v>-16166113325</v>
      </c>
    </row>
    <row r="32" spans="1:12" ht="15" customHeight="1">
      <c r="A32" s="96" t="s">
        <v>429</v>
      </c>
      <c r="B32" s="233"/>
      <c r="C32" s="448" t="s">
        <v>285</v>
      </c>
      <c r="D32" s="193"/>
      <c r="E32" s="201"/>
      <c r="F32" s="201"/>
      <c r="G32" s="240"/>
      <c r="H32" s="240"/>
      <c r="I32" s="241"/>
      <c r="J32" s="242"/>
      <c r="K32" s="241"/>
    </row>
    <row r="33" spans="1:13" ht="16.5" customHeight="1">
      <c r="A33" s="201">
        <v>1</v>
      </c>
      <c r="B33" s="201"/>
      <c r="C33" s="236" t="s">
        <v>280</v>
      </c>
      <c r="D33" s="233"/>
      <c r="E33" s="201">
        <v>31</v>
      </c>
      <c r="F33" s="201"/>
      <c r="G33" s="240"/>
      <c r="H33" s="240"/>
      <c r="I33" s="241">
        <f>343119980000+40000000000</f>
        <v>383119980000</v>
      </c>
      <c r="J33" s="242"/>
      <c r="K33" s="241">
        <v>0</v>
      </c>
      <c r="L33" s="253"/>
    </row>
    <row r="34" spans="1:13" ht="16.5" customHeight="1">
      <c r="A34" s="201">
        <v>2</v>
      </c>
      <c r="B34" s="201"/>
      <c r="C34" s="236" t="s">
        <v>281</v>
      </c>
      <c r="D34" s="233"/>
      <c r="E34" s="201">
        <v>32</v>
      </c>
      <c r="F34" s="201"/>
      <c r="G34" s="240"/>
      <c r="H34" s="240"/>
      <c r="I34" s="241">
        <v>0</v>
      </c>
      <c r="J34" s="242"/>
      <c r="K34" s="241">
        <v>0</v>
      </c>
    </row>
    <row r="35" spans="1:13" ht="16.5" customHeight="1">
      <c r="A35" s="201">
        <v>3</v>
      </c>
      <c r="B35" s="201"/>
      <c r="C35" s="236" t="s">
        <v>347</v>
      </c>
      <c r="D35" s="233"/>
      <c r="E35" s="201">
        <v>33</v>
      </c>
      <c r="F35" s="201"/>
      <c r="G35" s="240"/>
      <c r="H35" s="240"/>
      <c r="I35" s="241">
        <v>0</v>
      </c>
      <c r="J35" s="242"/>
      <c r="K35" s="241">
        <v>43797157226</v>
      </c>
    </row>
    <row r="36" spans="1:13" ht="16.5" customHeight="1">
      <c r="A36" s="201">
        <v>4</v>
      </c>
      <c r="B36" s="201"/>
      <c r="C36" s="236" t="s">
        <v>338</v>
      </c>
      <c r="D36" s="233"/>
      <c r="E36" s="201">
        <v>34</v>
      </c>
      <c r="F36" s="201"/>
      <c r="G36" s="240"/>
      <c r="H36" s="240"/>
      <c r="I36" s="241">
        <v>-109760858040</v>
      </c>
      <c r="J36" s="242"/>
      <c r="K36" s="241">
        <v>-26644196557</v>
      </c>
    </row>
    <row r="37" spans="1:13" ht="16.5" customHeight="1">
      <c r="A37" s="201">
        <v>5</v>
      </c>
      <c r="B37" s="201"/>
      <c r="C37" s="236" t="s">
        <v>286</v>
      </c>
      <c r="D37" s="233"/>
      <c r="E37" s="201">
        <v>35</v>
      </c>
      <c r="F37" s="201"/>
      <c r="G37" s="240"/>
      <c r="H37" s="240"/>
      <c r="I37" s="241">
        <v>0</v>
      </c>
      <c r="J37" s="242"/>
      <c r="K37" s="241">
        <v>0</v>
      </c>
    </row>
    <row r="38" spans="1:13" ht="16.5" customHeight="1">
      <c r="A38" s="201">
        <v>6</v>
      </c>
      <c r="B38" s="201"/>
      <c r="C38" s="236" t="s">
        <v>348</v>
      </c>
      <c r="D38" s="233"/>
      <c r="E38" s="201">
        <v>36</v>
      </c>
      <c r="F38" s="201"/>
      <c r="G38" s="240"/>
      <c r="H38" s="240"/>
      <c r="I38" s="241">
        <v>-43001117000</v>
      </c>
      <c r="J38" s="242"/>
      <c r="K38" s="241">
        <v>0</v>
      </c>
    </row>
    <row r="39" spans="1:13" ht="15" customHeight="1">
      <c r="A39" s="233"/>
      <c r="B39" s="233"/>
      <c r="C39" s="243" t="s">
        <v>287</v>
      </c>
      <c r="D39" s="244"/>
      <c r="E39" s="96">
        <v>40</v>
      </c>
      <c r="F39" s="201"/>
      <c r="G39" s="245"/>
      <c r="H39" s="245"/>
      <c r="I39" s="246">
        <f>SUM(I33:I38)</f>
        <v>230358004960</v>
      </c>
      <c r="J39" s="247"/>
      <c r="K39" s="246">
        <f t="shared" ref="K39" si="2">SUM(K33:K38)</f>
        <v>17152960669</v>
      </c>
    </row>
    <row r="40" spans="1:13" ht="15" customHeight="1">
      <c r="A40" s="233"/>
      <c r="B40" s="233"/>
      <c r="C40" s="235" t="s">
        <v>344</v>
      </c>
      <c r="D40" s="244"/>
      <c r="E40" s="96">
        <v>50</v>
      </c>
      <c r="F40" s="201"/>
      <c r="G40" s="245"/>
      <c r="H40" s="245"/>
      <c r="I40" s="246">
        <f>I39+I31+I22</f>
        <v>24143561060</v>
      </c>
      <c r="J40" s="247"/>
      <c r="K40" s="246">
        <f t="shared" ref="K40" si="3">K39+K31+K22</f>
        <v>-2627024600</v>
      </c>
    </row>
    <row r="41" spans="1:13" s="128" customFormat="1" ht="15" customHeight="1">
      <c r="A41" s="244"/>
      <c r="B41" s="244"/>
      <c r="C41" s="235" t="s">
        <v>29</v>
      </c>
      <c r="D41" s="244"/>
      <c r="E41" s="96">
        <v>60</v>
      </c>
      <c r="F41" s="96"/>
      <c r="G41" s="248"/>
      <c r="H41" s="245"/>
      <c r="I41" s="246">
        <v>40768091246</v>
      </c>
      <c r="J41" s="247"/>
      <c r="K41" s="246">
        <v>6423990709</v>
      </c>
    </row>
    <row r="42" spans="1:13" ht="15" customHeight="1">
      <c r="A42" s="233"/>
      <c r="B42" s="233"/>
      <c r="C42" s="236" t="s">
        <v>17</v>
      </c>
      <c r="D42" s="233"/>
      <c r="E42" s="201">
        <v>61</v>
      </c>
      <c r="F42" s="201"/>
      <c r="G42" s="240"/>
      <c r="H42" s="240"/>
      <c r="I42" s="241">
        <v>0</v>
      </c>
      <c r="J42" s="242"/>
      <c r="K42" s="241">
        <v>0</v>
      </c>
    </row>
    <row r="43" spans="1:13" ht="15" customHeight="1">
      <c r="A43" s="233"/>
      <c r="B43" s="233"/>
      <c r="C43" s="235" t="s">
        <v>288</v>
      </c>
      <c r="D43" s="244"/>
      <c r="E43" s="96">
        <v>70</v>
      </c>
      <c r="F43" s="201"/>
      <c r="G43" s="149" t="s">
        <v>480</v>
      </c>
      <c r="H43" s="245"/>
      <c r="I43" s="246">
        <f>I41+I40+I42</f>
        <v>64911652306</v>
      </c>
      <c r="J43" s="247"/>
      <c r="K43" s="246">
        <f>K41+K40+K42</f>
        <v>3796966109</v>
      </c>
      <c r="L43" s="249">
        <f>I43-'Bang can doi ke toan'!G17</f>
        <v>0</v>
      </c>
      <c r="M43" s="249"/>
    </row>
    <row r="44" spans="1:13" ht="4.5" customHeight="1">
      <c r="A44" s="233"/>
      <c r="B44" s="233"/>
      <c r="C44" s="233"/>
      <c r="D44" s="233"/>
      <c r="E44" s="233"/>
      <c r="F44" s="233"/>
      <c r="G44" s="233"/>
      <c r="H44" s="233"/>
      <c r="I44" s="237"/>
      <c r="J44" s="238"/>
      <c r="K44" s="463"/>
    </row>
    <row r="45" spans="1:13">
      <c r="A45" s="150"/>
      <c r="B45" s="150"/>
      <c r="C45" s="150"/>
      <c r="D45" s="150"/>
      <c r="F45" s="175"/>
      <c r="G45" s="175"/>
      <c r="H45" s="175"/>
      <c r="I45" s="153"/>
      <c r="J45" s="153"/>
      <c r="K45" s="369">
        <f>BCKQKD!G55</f>
        <v>0</v>
      </c>
    </row>
    <row r="46" spans="1:13" ht="16.5" customHeight="1">
      <c r="A46" s="127"/>
      <c r="B46" s="127"/>
      <c r="C46" s="250"/>
      <c r="D46" s="251"/>
      <c r="F46" s="251"/>
      <c r="G46" s="251"/>
      <c r="H46" s="251"/>
      <c r="I46" s="625" t="str">
        <f>'Bang can doi ke toan'!G140</f>
        <v>Hà Nội, ngày 14 tháng 05 năm 2015</v>
      </c>
      <c r="J46" s="625"/>
      <c r="K46" s="625"/>
    </row>
    <row r="47" spans="1:13" s="128" customFormat="1">
      <c r="A47" s="623" t="str">
        <f>'Bang can doi ke toan'!A142</f>
        <v xml:space="preserve">         Người lập                                  Kế toán trưởng</v>
      </c>
      <c r="B47" s="623"/>
      <c r="C47" s="623"/>
      <c r="D47" s="623"/>
      <c r="E47" s="623"/>
      <c r="F47" s="126"/>
      <c r="G47" s="126"/>
      <c r="H47" s="184"/>
      <c r="I47" s="624" t="str">
        <f>'Bang can doi ke toan'!G142</f>
        <v>Tổng Giám đốc</v>
      </c>
      <c r="J47" s="624"/>
      <c r="K47" s="624"/>
    </row>
    <row r="48" spans="1:13" ht="15.75" customHeight="1">
      <c r="A48" s="113"/>
      <c r="B48" s="113"/>
      <c r="C48" s="113"/>
      <c r="D48" s="113"/>
      <c r="E48" s="113"/>
      <c r="F48" s="113"/>
      <c r="G48" s="113"/>
      <c r="H48" s="113"/>
      <c r="I48" s="47"/>
      <c r="J48" s="233"/>
      <c r="K48" s="126"/>
    </row>
    <row r="49" spans="1:11" ht="18" customHeight="1">
      <c r="A49" s="113"/>
      <c r="B49" s="113"/>
      <c r="C49" s="113"/>
      <c r="D49" s="113"/>
      <c r="E49" s="113"/>
      <c r="F49" s="113"/>
      <c r="G49" s="113"/>
      <c r="H49" s="113"/>
      <c r="I49" s="252"/>
      <c r="J49" s="233"/>
      <c r="K49" s="464"/>
    </row>
    <row r="50" spans="1:11" ht="27.75" customHeight="1">
      <c r="A50" s="113"/>
      <c r="B50" s="113"/>
      <c r="C50" s="113"/>
      <c r="D50" s="113"/>
      <c r="E50" s="113"/>
      <c r="F50" s="113"/>
      <c r="G50" s="113"/>
      <c r="H50" s="113"/>
      <c r="I50" s="47"/>
      <c r="J50" s="233"/>
      <c r="K50" s="113"/>
    </row>
    <row r="51" spans="1:11" hidden="1"/>
    <row r="52" spans="1:11" s="126" customFormat="1" ht="15.75" customHeight="1">
      <c r="A52" s="623" t="str">
        <f>'Bang can doi ke toan'!A148</f>
        <v>Nguyễn Thu Phương                           Đỗ Thị Thơm</v>
      </c>
      <c r="B52" s="623"/>
      <c r="C52" s="623"/>
      <c r="D52" s="623"/>
      <c r="E52" s="623"/>
      <c r="H52" s="254"/>
      <c r="I52" s="600" t="str">
        <f>'Bang can doi ke toan'!G148</f>
        <v>Tạ Văn Tố</v>
      </c>
      <c r="J52" s="600"/>
      <c r="K52" s="600"/>
    </row>
    <row r="53" spans="1:11" s="126" customFormat="1" ht="15.75" hidden="1" customHeight="1">
      <c r="C53" s="452"/>
      <c r="D53" s="185"/>
      <c r="F53" s="254"/>
      <c r="G53" s="254"/>
      <c r="H53" s="254"/>
      <c r="I53" s="450"/>
      <c r="J53" s="450"/>
      <c r="K53" s="450"/>
    </row>
    <row r="54" spans="1:11" s="126" customFormat="1" ht="9.75" hidden="1" customHeight="1">
      <c r="C54" s="452"/>
      <c r="D54" s="185"/>
      <c r="F54" s="254"/>
      <c r="G54" s="254"/>
      <c r="H54" s="254"/>
      <c r="I54" s="450"/>
      <c r="J54" s="450"/>
      <c r="K54" s="450"/>
    </row>
    <row r="55" spans="1:11" ht="16.5" customHeight="1">
      <c r="A55" s="363"/>
      <c r="B55" s="364"/>
      <c r="C55" s="364"/>
      <c r="D55" s="364"/>
      <c r="E55" s="365"/>
      <c r="F55" s="364"/>
      <c r="G55" s="366"/>
      <c r="H55" s="364"/>
      <c r="I55" s="364"/>
      <c r="J55" s="367"/>
      <c r="K55" s="368"/>
    </row>
  </sheetData>
  <mergeCells count="16">
    <mergeCell ref="A11:K11"/>
    <mergeCell ref="A12:A13"/>
    <mergeCell ref="F1:K1"/>
    <mergeCell ref="A7:K7"/>
    <mergeCell ref="A8:K8"/>
    <mergeCell ref="A9:K9"/>
    <mergeCell ref="C12:C13"/>
    <mergeCell ref="E12:E13"/>
    <mergeCell ref="G12:G13"/>
    <mergeCell ref="A10:K10"/>
    <mergeCell ref="I12:K12"/>
    <mergeCell ref="A47:E47"/>
    <mergeCell ref="A52:E52"/>
    <mergeCell ref="I52:K52"/>
    <mergeCell ref="I47:K47"/>
    <mergeCell ref="I46:K46"/>
  </mergeCells>
  <phoneticPr fontId="48" type="noConversion"/>
  <pageMargins left="0.86614173228346503" right="0.47244094488188998" top="0.2" bottom="0.34055118099999998" header="0.196850393700787" footer="0.39370078740157499"/>
  <pageSetup paperSize="9" firstPageNumber="15" orientation="portrait" useFirstPageNumber="1" r:id="rId1"/>
  <headerFooter>
    <oddFooter>&amp;C&amp;"Times New Roman,Regular"&amp;10&amp;P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5"/>
  <sheetViews>
    <sheetView tabSelected="1" view="pageBreakPreview" topLeftCell="A37" zoomScale="110" zoomScaleNormal="100" zoomScaleSheetLayoutView="110" workbookViewId="0">
      <selection activeCell="E22" sqref="E22"/>
    </sheetView>
  </sheetViews>
  <sheetFormatPr defaultColWidth="9" defaultRowHeight="15"/>
  <cols>
    <col min="1" max="1" width="41.625" style="113" customWidth="1"/>
    <col min="2" max="2" width="0.25" style="113" customWidth="1"/>
    <col min="3" max="3" width="4" style="113" customWidth="1"/>
    <col min="4" max="4" width="0.25" style="113" customWidth="1"/>
    <col min="5" max="5" width="5.875" style="126" customWidth="1"/>
    <col min="6" max="6" width="0.25" style="113" customWidth="1"/>
    <col min="7" max="7" width="15.375" style="113" customWidth="1"/>
    <col min="8" max="8" width="0.25" style="113" customWidth="1"/>
    <col min="9" max="9" width="15.25" style="113" customWidth="1"/>
    <col min="10" max="10" width="0.25" style="113" customWidth="1"/>
    <col min="11" max="11" width="14.875" style="113" customWidth="1"/>
    <col min="12" max="12" width="0.25" style="113" customWidth="1"/>
    <col min="13" max="13" width="15.375" style="113" customWidth="1"/>
    <col min="14" max="16384" width="9" style="113"/>
  </cols>
  <sheetData>
    <row r="1" spans="1:13" ht="18" customHeight="1">
      <c r="A1" s="111" t="str">
        <f>'Bang can doi ke toan'!A1</f>
        <v>CÔNG TY CỔ PHẦN TẬP ĐOÀN C.E.O</v>
      </c>
      <c r="B1" s="111"/>
      <c r="C1" s="111"/>
      <c r="D1" s="111"/>
      <c r="F1" s="190"/>
      <c r="G1" s="191"/>
      <c r="M1" s="191" t="s">
        <v>48</v>
      </c>
    </row>
    <row r="2" spans="1:13" ht="15" customHeight="1">
      <c r="A2" s="630" t="str">
        <f>'Bang can doi ke toan'!A2</f>
        <v>Tầng 5 tháp C.E.O, Mễ Trì, Nam Từ Liêm, Hà Nội</v>
      </c>
      <c r="B2" s="630"/>
      <c r="C2" s="630"/>
      <c r="D2" s="630"/>
      <c r="E2" s="630"/>
      <c r="F2" s="630"/>
      <c r="G2" s="192"/>
      <c r="M2" s="192" t="str">
        <f>'Bang can doi ke toan'!I2</f>
        <v>Quý 1 năm tài chính 2015</v>
      </c>
    </row>
    <row r="3" spans="1:13" s="112" customFormat="1" ht="16.5" customHeight="1">
      <c r="A3" s="117" t="str">
        <f>'Bang can doi ke toan'!A3</f>
        <v>Tel: (84-4) 37 875 136          Fax: (84-4) 37 875 137</v>
      </c>
      <c r="B3" s="114"/>
      <c r="C3" s="113"/>
      <c r="D3" s="113"/>
      <c r="E3" s="244"/>
      <c r="F3" s="616"/>
      <c r="G3" s="616"/>
      <c r="H3" s="616"/>
      <c r="I3" s="563"/>
      <c r="J3" s="563"/>
      <c r="K3" s="563"/>
      <c r="L3" s="563"/>
      <c r="M3" s="113"/>
    </row>
    <row r="4" spans="1:13" ht="2.25" customHeight="1">
      <c r="A4" s="118"/>
      <c r="B4" s="118"/>
      <c r="C4" s="118"/>
      <c r="D4" s="118"/>
      <c r="E4" s="570"/>
      <c r="F4" s="118"/>
      <c r="G4" s="118"/>
      <c r="H4" s="118"/>
      <c r="I4" s="118"/>
      <c r="J4" s="118"/>
      <c r="K4" s="118"/>
      <c r="L4" s="118"/>
      <c r="M4" s="118"/>
    </row>
    <row r="5" spans="1:13" ht="2.25" customHeight="1"/>
    <row r="6" spans="1:13" ht="18" customHeight="1">
      <c r="M6" s="123" t="s">
        <v>754</v>
      </c>
    </row>
    <row r="7" spans="1:13" ht="18.75" customHeight="1">
      <c r="A7" s="627" t="s">
        <v>753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</row>
    <row r="8" spans="1:13" ht="18" customHeight="1">
      <c r="A8" s="624" t="s">
        <v>607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</row>
    <row r="9" spans="1:13" ht="18" customHeight="1">
      <c r="A9" s="624" t="s">
        <v>716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</row>
    <row r="10" spans="1:13" ht="15" customHeight="1">
      <c r="B10" s="451"/>
      <c r="C10" s="451"/>
      <c r="D10" s="451"/>
      <c r="E10" s="567"/>
      <c r="F10" s="451"/>
      <c r="G10" s="637" t="s">
        <v>330</v>
      </c>
      <c r="H10" s="637"/>
      <c r="I10" s="637"/>
      <c r="J10" s="637"/>
      <c r="K10" s="637"/>
      <c r="L10" s="637"/>
      <c r="M10" s="637"/>
    </row>
    <row r="11" spans="1:13" s="313" customFormat="1" ht="13.5" customHeight="1">
      <c r="A11" s="631" t="s">
        <v>5</v>
      </c>
      <c r="C11" s="633" t="s">
        <v>299</v>
      </c>
      <c r="E11" s="635" t="s">
        <v>447</v>
      </c>
      <c r="G11" s="636" t="s">
        <v>717</v>
      </c>
      <c r="H11" s="636"/>
      <c r="I11" s="636"/>
      <c r="J11" s="565"/>
      <c r="K11" s="629" t="s">
        <v>719</v>
      </c>
      <c r="L11" s="629"/>
      <c r="M11" s="629"/>
    </row>
    <row r="12" spans="1:13" s="313" customFormat="1" ht="13.5" customHeight="1">
      <c r="A12" s="632"/>
      <c r="B12" s="315"/>
      <c r="C12" s="634"/>
      <c r="D12" s="315"/>
      <c r="E12" s="636"/>
      <c r="F12" s="316"/>
      <c r="G12" s="561" t="s">
        <v>718</v>
      </c>
      <c r="H12" s="314"/>
      <c r="I12" s="561" t="s">
        <v>532</v>
      </c>
      <c r="J12" s="314"/>
      <c r="K12" s="561" t="s">
        <v>718</v>
      </c>
      <c r="L12" s="314"/>
      <c r="M12" s="561" t="s">
        <v>532</v>
      </c>
    </row>
    <row r="13" spans="1:13" ht="2.25" customHeight="1">
      <c r="A13" s="193"/>
      <c r="B13" s="193"/>
      <c r="C13" s="193"/>
      <c r="D13" s="193"/>
      <c r="E13" s="207"/>
      <c r="F13" s="195"/>
      <c r="G13" s="196"/>
    </row>
    <row r="14" spans="1:13" ht="18" customHeight="1">
      <c r="A14" s="94" t="s">
        <v>323</v>
      </c>
      <c r="B14" s="94"/>
      <c r="C14" s="95" t="s">
        <v>411</v>
      </c>
      <c r="D14" s="94"/>
      <c r="E14" s="197" t="s">
        <v>742</v>
      </c>
      <c r="F14" s="198"/>
      <c r="G14" s="189">
        <v>173919272294</v>
      </c>
      <c r="H14" s="142"/>
      <c r="I14" s="144">
        <v>38471488325</v>
      </c>
      <c r="J14" s="142"/>
      <c r="K14" s="144">
        <f>G14</f>
        <v>173919272294</v>
      </c>
      <c r="L14" s="142"/>
      <c r="M14" s="189">
        <f>I14</f>
        <v>38471488325</v>
      </c>
    </row>
    <row r="15" spans="1:13" ht="18" customHeight="1">
      <c r="A15" s="199" t="s">
        <v>324</v>
      </c>
      <c r="B15" s="94"/>
      <c r="C15" s="200" t="s">
        <v>444</v>
      </c>
      <c r="D15" s="94"/>
      <c r="E15" s="96"/>
      <c r="F15" s="97"/>
      <c r="G15" s="202">
        <v>0</v>
      </c>
      <c r="H15" s="142"/>
      <c r="I15" s="142">
        <v>204701818</v>
      </c>
      <c r="J15" s="142"/>
      <c r="K15" s="144">
        <f t="shared" ref="K15:K38" si="0">G15</f>
        <v>0</v>
      </c>
      <c r="L15" s="142"/>
      <c r="M15" s="202">
        <f t="shared" ref="M15:M38" si="1">I15</f>
        <v>204701818</v>
      </c>
    </row>
    <row r="16" spans="1:13" s="150" customFormat="1" ht="18" customHeight="1">
      <c r="A16" s="94" t="s">
        <v>325</v>
      </c>
      <c r="B16" s="94"/>
      <c r="C16" s="95" t="s">
        <v>410</v>
      </c>
      <c r="D16" s="94"/>
      <c r="E16" s="96"/>
      <c r="F16" s="203"/>
      <c r="G16" s="189">
        <f>G14-G15</f>
        <v>173919272294</v>
      </c>
      <c r="H16" s="189">
        <f t="shared" ref="H16" si="2">H14-H15</f>
        <v>0</v>
      </c>
      <c r="I16" s="189">
        <f>I14-I15</f>
        <v>38266786507</v>
      </c>
      <c r="J16" s="189"/>
      <c r="K16" s="144">
        <f t="shared" si="0"/>
        <v>173919272294</v>
      </c>
      <c r="L16" s="189"/>
      <c r="M16" s="189">
        <f t="shared" si="1"/>
        <v>38266786507</v>
      </c>
    </row>
    <row r="17" spans="1:13" s="150" customFormat="1" ht="18" customHeight="1">
      <c r="A17" s="94" t="s">
        <v>437</v>
      </c>
      <c r="B17" s="94"/>
      <c r="C17" s="95"/>
      <c r="D17" s="94"/>
      <c r="E17" s="205"/>
      <c r="F17" s="203"/>
      <c r="G17" s="189"/>
      <c r="H17" s="204"/>
      <c r="I17" s="204"/>
      <c r="J17" s="204"/>
      <c r="K17" s="142">
        <f t="shared" si="0"/>
        <v>0</v>
      </c>
      <c r="L17" s="204"/>
      <c r="M17" s="202">
        <f t="shared" si="1"/>
        <v>0</v>
      </c>
    </row>
    <row r="18" spans="1:13" ht="18" customHeight="1">
      <c r="A18" s="194" t="s">
        <v>326</v>
      </c>
      <c r="B18" s="194"/>
      <c r="C18" s="200" t="s">
        <v>413</v>
      </c>
      <c r="D18" s="194"/>
      <c r="E18" s="96" t="s">
        <v>743</v>
      </c>
      <c r="F18" s="206"/>
      <c r="G18" s="202">
        <v>92370738116</v>
      </c>
      <c r="H18" s="142"/>
      <c r="I18" s="142">
        <v>23461460566</v>
      </c>
      <c r="J18" s="142"/>
      <c r="K18" s="142">
        <f t="shared" si="0"/>
        <v>92370738116</v>
      </c>
      <c r="L18" s="142"/>
      <c r="M18" s="202">
        <f t="shared" si="1"/>
        <v>23461460566</v>
      </c>
    </row>
    <row r="19" spans="1:13" s="150" customFormat="1" ht="18" customHeight="1">
      <c r="A19" s="207" t="s">
        <v>327</v>
      </c>
      <c r="B19" s="207"/>
      <c r="C19" s="95" t="s">
        <v>414</v>
      </c>
      <c r="D19" s="207"/>
      <c r="E19" s="205"/>
      <c r="F19" s="203"/>
      <c r="G19" s="189">
        <f>G16-G18</f>
        <v>81548534178</v>
      </c>
      <c r="H19" s="189">
        <f t="shared" ref="H19:I19" si="3">H16-H18</f>
        <v>0</v>
      </c>
      <c r="I19" s="189">
        <f t="shared" si="3"/>
        <v>14805325941</v>
      </c>
      <c r="J19" s="189"/>
      <c r="K19" s="144">
        <f t="shared" si="0"/>
        <v>81548534178</v>
      </c>
      <c r="L19" s="189"/>
      <c r="M19" s="189">
        <f t="shared" si="1"/>
        <v>14805325941</v>
      </c>
    </row>
    <row r="20" spans="1:13" s="150" customFormat="1" ht="18" customHeight="1">
      <c r="A20" s="207" t="s">
        <v>438</v>
      </c>
      <c r="B20" s="207"/>
      <c r="C20" s="95"/>
      <c r="D20" s="207"/>
      <c r="E20" s="205"/>
      <c r="F20" s="203"/>
      <c r="G20" s="189"/>
      <c r="H20" s="204"/>
      <c r="I20" s="204"/>
      <c r="J20" s="204"/>
      <c r="K20" s="142">
        <f t="shared" si="0"/>
        <v>0</v>
      </c>
      <c r="L20" s="204"/>
      <c r="M20" s="202">
        <f t="shared" si="1"/>
        <v>0</v>
      </c>
    </row>
    <row r="21" spans="1:13" ht="18" customHeight="1">
      <c r="A21" s="194" t="s">
        <v>331</v>
      </c>
      <c r="B21" s="194"/>
      <c r="C21" s="200" t="s">
        <v>415</v>
      </c>
      <c r="D21" s="194"/>
      <c r="E21" s="96" t="s">
        <v>744</v>
      </c>
      <c r="F21" s="206"/>
      <c r="G21" s="202">
        <v>2853166656</v>
      </c>
      <c r="H21" s="142"/>
      <c r="I21" s="142">
        <v>203235904</v>
      </c>
      <c r="J21" s="142"/>
      <c r="K21" s="142">
        <f t="shared" si="0"/>
        <v>2853166656</v>
      </c>
      <c r="L21" s="142"/>
      <c r="M21" s="202">
        <f t="shared" si="1"/>
        <v>203235904</v>
      </c>
    </row>
    <row r="22" spans="1:13" ht="18" customHeight="1">
      <c r="A22" s="194" t="s">
        <v>332</v>
      </c>
      <c r="B22" s="194"/>
      <c r="C22" s="200" t="s">
        <v>416</v>
      </c>
      <c r="D22" s="194"/>
      <c r="E22" s="96" t="s">
        <v>745</v>
      </c>
      <c r="F22" s="206"/>
      <c r="G22" s="202">
        <v>3889881802</v>
      </c>
      <c r="H22" s="142"/>
      <c r="I22" s="142">
        <v>1229517118</v>
      </c>
      <c r="J22" s="142"/>
      <c r="K22" s="142">
        <f t="shared" si="0"/>
        <v>3889881802</v>
      </c>
      <c r="L22" s="142"/>
      <c r="M22" s="202">
        <f t="shared" si="1"/>
        <v>1229517118</v>
      </c>
    </row>
    <row r="23" spans="1:13" s="150" customFormat="1" ht="18" customHeight="1">
      <c r="A23" s="208" t="s">
        <v>333</v>
      </c>
      <c r="B23" s="208"/>
      <c r="C23" s="209" t="s">
        <v>423</v>
      </c>
      <c r="D23" s="208"/>
      <c r="E23" s="205"/>
      <c r="F23" s="210"/>
      <c r="G23" s="211">
        <v>3889881802</v>
      </c>
      <c r="H23" s="204"/>
      <c r="I23" s="204">
        <v>1229517118</v>
      </c>
      <c r="J23" s="204"/>
      <c r="K23" s="142">
        <f t="shared" si="0"/>
        <v>3889881802</v>
      </c>
      <c r="L23" s="204"/>
      <c r="M23" s="202">
        <f t="shared" si="1"/>
        <v>1229517118</v>
      </c>
    </row>
    <row r="24" spans="1:13" ht="18" customHeight="1">
      <c r="A24" s="199" t="s">
        <v>334</v>
      </c>
      <c r="B24" s="199"/>
      <c r="C24" s="200" t="s">
        <v>425</v>
      </c>
      <c r="D24" s="199"/>
      <c r="E24" s="138" t="s">
        <v>746</v>
      </c>
      <c r="F24" s="206"/>
      <c r="G24" s="202">
        <v>610434883</v>
      </c>
      <c r="H24" s="142"/>
      <c r="I24" s="142">
        <v>95485547</v>
      </c>
      <c r="J24" s="142"/>
      <c r="K24" s="142">
        <f t="shared" si="0"/>
        <v>610434883</v>
      </c>
      <c r="L24" s="142"/>
      <c r="M24" s="202">
        <f t="shared" si="1"/>
        <v>95485547</v>
      </c>
    </row>
    <row r="25" spans="1:13" ht="18" customHeight="1">
      <c r="A25" s="199" t="s">
        <v>335</v>
      </c>
      <c r="B25" s="199"/>
      <c r="C25" s="200" t="s">
        <v>608</v>
      </c>
      <c r="D25" s="199"/>
      <c r="E25" s="138" t="s">
        <v>747</v>
      </c>
      <c r="F25" s="206"/>
      <c r="G25" s="202">
        <v>8139162089</v>
      </c>
      <c r="H25" s="202"/>
      <c r="I25" s="202">
        <v>5128832407</v>
      </c>
      <c r="J25" s="202"/>
      <c r="K25" s="142">
        <f t="shared" si="0"/>
        <v>8139162089</v>
      </c>
      <c r="L25" s="202"/>
      <c r="M25" s="202">
        <f t="shared" si="1"/>
        <v>5128832407</v>
      </c>
    </row>
    <row r="26" spans="1:13" s="150" customFormat="1" ht="18" customHeight="1">
      <c r="A26" s="207" t="s">
        <v>322</v>
      </c>
      <c r="B26" s="207"/>
      <c r="C26" s="95" t="s">
        <v>417</v>
      </c>
      <c r="D26" s="207"/>
      <c r="E26" s="205"/>
      <c r="F26" s="203"/>
      <c r="G26" s="189">
        <f>G19+(G21-G22)-(G24+G25)</f>
        <v>71762222060</v>
      </c>
      <c r="H26" s="189">
        <f t="shared" ref="H26" si="4">H19+(H21-H22)-(H24+H25)</f>
        <v>0</v>
      </c>
      <c r="I26" s="189">
        <f>I19+(I21-I22)-(I24+I25)</f>
        <v>8554726773</v>
      </c>
      <c r="J26" s="189"/>
      <c r="K26" s="144">
        <f t="shared" si="0"/>
        <v>71762222060</v>
      </c>
      <c r="L26" s="189"/>
      <c r="M26" s="189">
        <f t="shared" si="1"/>
        <v>8554726773</v>
      </c>
    </row>
    <row r="27" spans="1:13" s="150" customFormat="1" ht="18" customHeight="1">
      <c r="A27" s="207" t="s">
        <v>609</v>
      </c>
      <c r="B27" s="207"/>
      <c r="C27" s="95"/>
      <c r="D27" s="207"/>
      <c r="E27" s="205"/>
      <c r="F27" s="203"/>
      <c r="G27" s="189"/>
      <c r="H27" s="204"/>
      <c r="I27" s="204"/>
      <c r="J27" s="204"/>
      <c r="K27" s="142">
        <f t="shared" si="0"/>
        <v>0</v>
      </c>
      <c r="L27" s="204"/>
      <c r="M27" s="202">
        <f t="shared" si="1"/>
        <v>0</v>
      </c>
    </row>
    <row r="28" spans="1:13" ht="18" customHeight="1">
      <c r="A28" s="199" t="s">
        <v>328</v>
      </c>
      <c r="B28" s="199"/>
      <c r="C28" s="200" t="s">
        <v>418</v>
      </c>
      <c r="D28" s="199"/>
      <c r="E28" s="96" t="s">
        <v>748</v>
      </c>
      <c r="F28" s="206"/>
      <c r="G28" s="202">
        <v>74125759</v>
      </c>
      <c r="H28" s="142"/>
      <c r="I28" s="142">
        <v>282476579</v>
      </c>
      <c r="J28" s="142"/>
      <c r="K28" s="142">
        <f t="shared" si="0"/>
        <v>74125759</v>
      </c>
      <c r="L28" s="142"/>
      <c r="M28" s="202">
        <f t="shared" si="1"/>
        <v>282476579</v>
      </c>
    </row>
    <row r="29" spans="1:13" ht="18" customHeight="1">
      <c r="A29" s="199" t="s">
        <v>336</v>
      </c>
      <c r="B29" s="199"/>
      <c r="C29" s="200" t="s">
        <v>419</v>
      </c>
      <c r="D29" s="199"/>
      <c r="E29" s="96" t="s">
        <v>749</v>
      </c>
      <c r="F29" s="212"/>
      <c r="G29" s="202">
        <v>128177587</v>
      </c>
      <c r="H29" s="142"/>
      <c r="I29" s="142">
        <v>245340887</v>
      </c>
      <c r="J29" s="142"/>
      <c r="K29" s="142">
        <f t="shared" si="0"/>
        <v>128177587</v>
      </c>
      <c r="L29" s="142"/>
      <c r="M29" s="202">
        <f t="shared" si="1"/>
        <v>245340887</v>
      </c>
    </row>
    <row r="30" spans="1:13" s="150" customFormat="1" ht="18" customHeight="1">
      <c r="A30" s="94" t="s">
        <v>329</v>
      </c>
      <c r="B30" s="94"/>
      <c r="C30" s="95" t="s">
        <v>420</v>
      </c>
      <c r="D30" s="94"/>
      <c r="E30" s="205"/>
      <c r="F30" s="203"/>
      <c r="G30" s="189">
        <f>G28-G29</f>
        <v>-54051828</v>
      </c>
      <c r="H30" s="189">
        <f t="shared" ref="H30:I30" si="5">H28-H29</f>
        <v>0</v>
      </c>
      <c r="I30" s="189">
        <f t="shared" si="5"/>
        <v>37135692</v>
      </c>
      <c r="J30" s="189"/>
      <c r="K30" s="144">
        <f t="shared" si="0"/>
        <v>-54051828</v>
      </c>
      <c r="L30" s="189"/>
      <c r="M30" s="189">
        <f t="shared" si="1"/>
        <v>37135692</v>
      </c>
    </row>
    <row r="31" spans="1:13" s="150" customFormat="1" ht="18" customHeight="1">
      <c r="A31" s="199" t="s">
        <v>110</v>
      </c>
      <c r="B31" s="94"/>
      <c r="C31" s="95" t="s">
        <v>424</v>
      </c>
      <c r="D31" s="94"/>
      <c r="E31" s="205"/>
      <c r="F31" s="203"/>
      <c r="G31" s="202">
        <v>-869460</v>
      </c>
      <c r="H31" s="204"/>
      <c r="I31" s="204">
        <v>-1419000</v>
      </c>
      <c r="J31" s="204"/>
      <c r="K31" s="142">
        <f t="shared" si="0"/>
        <v>-869460</v>
      </c>
      <c r="L31" s="204"/>
      <c r="M31" s="202">
        <f t="shared" si="1"/>
        <v>-1419000</v>
      </c>
    </row>
    <row r="32" spans="1:13" ht="32.25" customHeight="1">
      <c r="A32" s="94" t="s">
        <v>525</v>
      </c>
      <c r="B32" s="94"/>
      <c r="C32" s="95" t="s">
        <v>421</v>
      </c>
      <c r="D32" s="94"/>
      <c r="E32" s="96"/>
      <c r="F32" s="97"/>
      <c r="G32" s="189">
        <f>G26+G30+G31</f>
        <v>71707300772</v>
      </c>
      <c r="H32" s="189">
        <f t="shared" ref="H32:I32" si="6">H26+H30+H31</f>
        <v>0</v>
      </c>
      <c r="I32" s="189">
        <f t="shared" si="6"/>
        <v>8590443465</v>
      </c>
      <c r="J32" s="189"/>
      <c r="K32" s="144">
        <f t="shared" si="0"/>
        <v>71707300772</v>
      </c>
      <c r="L32" s="189"/>
      <c r="M32" s="189">
        <f t="shared" si="1"/>
        <v>8590443465</v>
      </c>
    </row>
    <row r="33" spans="1:13" ht="18" customHeight="1">
      <c r="A33" s="113" t="s">
        <v>78</v>
      </c>
      <c r="B33" s="126"/>
      <c r="C33" s="213" t="s">
        <v>434</v>
      </c>
      <c r="D33" s="126"/>
      <c r="E33" s="566" t="s">
        <v>750</v>
      </c>
      <c r="F33" s="214"/>
      <c r="G33" s="202">
        <v>15818031348</v>
      </c>
      <c r="H33" s="142"/>
      <c r="I33" s="142">
        <v>1982429259</v>
      </c>
      <c r="J33" s="142"/>
      <c r="K33" s="142">
        <f t="shared" si="0"/>
        <v>15818031348</v>
      </c>
      <c r="L33" s="142"/>
      <c r="M33" s="202">
        <f t="shared" si="1"/>
        <v>1982429259</v>
      </c>
    </row>
    <row r="34" spans="1:13" ht="18" customHeight="1">
      <c r="A34" s="113" t="s">
        <v>79</v>
      </c>
      <c r="B34" s="126"/>
      <c r="C34" s="213" t="s">
        <v>439</v>
      </c>
      <c r="D34" s="126"/>
      <c r="E34" s="566" t="s">
        <v>751</v>
      </c>
      <c r="F34" s="214"/>
      <c r="G34" s="202">
        <v>-161864474</v>
      </c>
      <c r="H34" s="142"/>
      <c r="I34" s="142">
        <v>-101414657</v>
      </c>
      <c r="J34" s="142"/>
      <c r="K34" s="142">
        <f t="shared" si="0"/>
        <v>-161864474</v>
      </c>
      <c r="L34" s="142"/>
      <c r="M34" s="202">
        <f t="shared" si="1"/>
        <v>-101414657</v>
      </c>
    </row>
    <row r="35" spans="1:13" ht="18" customHeight="1">
      <c r="A35" s="126" t="s">
        <v>80</v>
      </c>
      <c r="B35" s="126"/>
      <c r="C35" s="215" t="s">
        <v>430</v>
      </c>
      <c r="D35" s="126"/>
      <c r="E35" s="566"/>
      <c r="F35" s="216"/>
      <c r="G35" s="130">
        <f>G32-G33-G34</f>
        <v>56051133898</v>
      </c>
      <c r="H35" s="130">
        <f t="shared" ref="H35:J35" si="7">H32-H33-H34</f>
        <v>0</v>
      </c>
      <c r="I35" s="130">
        <f t="shared" si="7"/>
        <v>6709428863</v>
      </c>
      <c r="J35" s="130">
        <f t="shared" si="7"/>
        <v>0</v>
      </c>
      <c r="K35" s="144">
        <f t="shared" si="0"/>
        <v>56051133898</v>
      </c>
      <c r="L35" s="130"/>
      <c r="M35" s="189">
        <f t="shared" si="1"/>
        <v>6709428863</v>
      </c>
    </row>
    <row r="36" spans="1:13" ht="18" customHeight="1">
      <c r="A36" s="126" t="s">
        <v>440</v>
      </c>
      <c r="B36" s="126"/>
      <c r="C36" s="215"/>
      <c r="D36" s="126"/>
      <c r="E36" s="566"/>
      <c r="F36" s="216"/>
      <c r="G36" s="130"/>
      <c r="H36" s="142"/>
      <c r="I36" s="142"/>
      <c r="J36" s="142"/>
      <c r="K36" s="142">
        <f t="shared" si="0"/>
        <v>0</v>
      </c>
      <c r="L36" s="142"/>
      <c r="M36" s="202">
        <f t="shared" si="1"/>
        <v>0</v>
      </c>
    </row>
    <row r="37" spans="1:13" ht="18" customHeight="1">
      <c r="A37" s="113" t="s">
        <v>111</v>
      </c>
      <c r="C37" s="213" t="s">
        <v>109</v>
      </c>
      <c r="E37" s="566"/>
      <c r="F37" s="216"/>
      <c r="G37" s="136">
        <v>18906578759</v>
      </c>
      <c r="H37" s="142"/>
      <c r="I37" s="142">
        <v>507659590</v>
      </c>
      <c r="J37" s="142"/>
      <c r="K37" s="142">
        <f t="shared" si="0"/>
        <v>18906578759</v>
      </c>
      <c r="L37" s="142"/>
      <c r="M37" s="202">
        <f t="shared" si="1"/>
        <v>507659590</v>
      </c>
    </row>
    <row r="38" spans="1:13" ht="18" customHeight="1">
      <c r="A38" s="113" t="s">
        <v>77</v>
      </c>
      <c r="C38" s="213" t="s">
        <v>112</v>
      </c>
      <c r="E38" s="566"/>
      <c r="F38" s="216"/>
      <c r="G38" s="136">
        <f>G35-G37</f>
        <v>37144555139</v>
      </c>
      <c r="H38" s="136">
        <f t="shared" ref="H38:I38" si="8">H35-H37</f>
        <v>0</v>
      </c>
      <c r="I38" s="136">
        <f t="shared" si="8"/>
        <v>6201769273</v>
      </c>
      <c r="J38" s="136"/>
      <c r="K38" s="142">
        <f t="shared" si="0"/>
        <v>37144555139</v>
      </c>
      <c r="L38" s="136"/>
      <c r="M38" s="202">
        <f t="shared" si="1"/>
        <v>6201769273</v>
      </c>
    </row>
    <row r="39" spans="1:13" ht="18" customHeight="1">
      <c r="A39" s="113" t="s">
        <v>509</v>
      </c>
      <c r="C39" s="213"/>
      <c r="E39" s="566"/>
      <c r="F39" s="216"/>
      <c r="G39" s="136"/>
      <c r="H39" s="142"/>
      <c r="I39" s="142"/>
      <c r="J39" s="142"/>
      <c r="K39" s="142"/>
      <c r="L39" s="142"/>
      <c r="M39" s="136"/>
    </row>
    <row r="40" spans="1:13" ht="18" customHeight="1">
      <c r="A40" s="126" t="s">
        <v>81</v>
      </c>
      <c r="B40" s="126"/>
      <c r="C40" s="215" t="s">
        <v>446</v>
      </c>
      <c r="D40" s="126"/>
      <c r="E40" s="566" t="s">
        <v>752</v>
      </c>
      <c r="F40" s="216"/>
      <c r="G40" s="130">
        <f>'Thuyet minh BCTC'!I430</f>
        <v>576.50749885453752</v>
      </c>
      <c r="H40" s="142"/>
      <c r="I40" s="144">
        <f>'Thuyet minh BCTC'!K430</f>
        <v>180.74637545152572</v>
      </c>
      <c r="J40" s="142"/>
      <c r="K40" s="142"/>
      <c r="L40" s="142"/>
      <c r="M40" s="130"/>
    </row>
    <row r="41" spans="1:13" ht="16.5" hidden="1" customHeight="1">
      <c r="A41" s="126" t="s">
        <v>14</v>
      </c>
      <c r="B41" s="126"/>
      <c r="C41" s="215"/>
      <c r="D41" s="215"/>
      <c r="F41" s="216"/>
      <c r="G41" s="217">
        <f>M52</f>
        <v>3937791561.2486382</v>
      </c>
      <c r="M41" s="217">
        <v>19593878168</v>
      </c>
    </row>
    <row r="42" spans="1:13" ht="16.5" hidden="1" customHeight="1">
      <c r="A42" s="126" t="s">
        <v>15</v>
      </c>
      <c r="B42" s="126"/>
      <c r="C42" s="215"/>
      <c r="D42" s="215"/>
      <c r="F42" s="216"/>
      <c r="G42" s="217" t="e">
        <f>SUM(G43:G51)</f>
        <v>#REF!</v>
      </c>
      <c r="M42" s="217">
        <f t="shared" ref="M42" si="9">SUM(M43:M51)</f>
        <v>-21857855879.751362</v>
      </c>
    </row>
    <row r="43" spans="1:13" s="468" customFormat="1" ht="16.5" hidden="1" customHeight="1">
      <c r="A43" s="468" t="s">
        <v>18</v>
      </c>
      <c r="B43" s="469"/>
      <c r="C43" s="470"/>
      <c r="D43" s="470"/>
      <c r="E43" s="469"/>
      <c r="F43" s="471"/>
      <c r="G43" s="472" t="e">
        <f>#REF!</f>
        <v>#REF!</v>
      </c>
      <c r="M43" s="473">
        <v>-488321284</v>
      </c>
    </row>
    <row r="44" spans="1:13" s="468" customFormat="1" ht="16.5" hidden="1" customHeight="1">
      <c r="A44" s="468" t="s">
        <v>19</v>
      </c>
      <c r="B44" s="469"/>
      <c r="C44" s="470"/>
      <c r="D44" s="470"/>
      <c r="E44" s="469"/>
      <c r="F44" s="471"/>
      <c r="G44" s="472" t="e">
        <f>#REF!</f>
        <v>#REF!</v>
      </c>
      <c r="M44" s="473">
        <v>-2668722892</v>
      </c>
    </row>
    <row r="45" spans="1:13" s="468" customFormat="1" ht="16.5" hidden="1" customHeight="1">
      <c r="A45" s="468" t="s">
        <v>20</v>
      </c>
      <c r="B45" s="469"/>
      <c r="C45" s="470"/>
      <c r="D45" s="470"/>
      <c r="E45" s="469"/>
      <c r="F45" s="471"/>
      <c r="G45" s="472" t="e">
        <f>#REF!</f>
        <v>#REF!</v>
      </c>
      <c r="M45" s="473">
        <v>-2645469499</v>
      </c>
    </row>
    <row r="46" spans="1:13" s="468" customFormat="1" ht="16.5" hidden="1" customHeight="1">
      <c r="A46" s="468" t="s">
        <v>21</v>
      </c>
      <c r="B46" s="469"/>
      <c r="C46" s="470"/>
      <c r="D46" s="470"/>
      <c r="E46" s="469"/>
      <c r="F46" s="471"/>
      <c r="G46" s="472" t="e">
        <f>#REF!</f>
        <v>#REF!</v>
      </c>
      <c r="M46" s="473">
        <v>0</v>
      </c>
    </row>
    <row r="47" spans="1:13" s="468" customFormat="1" ht="16.5" hidden="1" customHeight="1">
      <c r="A47" s="474" t="s">
        <v>292</v>
      </c>
      <c r="B47" s="469"/>
      <c r="C47" s="470"/>
      <c r="D47" s="470"/>
      <c r="E47" s="469"/>
      <c r="F47" s="471"/>
      <c r="G47" s="472" t="e">
        <f>#REF!</f>
        <v>#REF!</v>
      </c>
      <c r="M47" s="473">
        <v>2376067970</v>
      </c>
    </row>
    <row r="48" spans="1:13" s="468" customFormat="1" ht="16.5" hidden="1" customHeight="1">
      <c r="A48" s="474" t="s">
        <v>293</v>
      </c>
      <c r="B48" s="469"/>
      <c r="C48" s="470"/>
      <c r="D48" s="470"/>
      <c r="E48" s="469"/>
      <c r="F48" s="471"/>
      <c r="G48" s="472" t="e">
        <f>#REF!</f>
        <v>#REF!</v>
      </c>
      <c r="M48" s="473">
        <v>-37547197850</v>
      </c>
    </row>
    <row r="49" spans="1:13" s="468" customFormat="1" ht="16.5" hidden="1" customHeight="1">
      <c r="A49" s="474" t="s">
        <v>527</v>
      </c>
      <c r="B49" s="469"/>
      <c r="C49" s="470"/>
      <c r="D49" s="470"/>
      <c r="E49" s="469"/>
      <c r="F49" s="471"/>
      <c r="G49" s="472" t="e">
        <f>#REF!</f>
        <v>#REF!</v>
      </c>
      <c r="M49" s="473">
        <v>12534279016.401634</v>
      </c>
    </row>
    <row r="50" spans="1:13" s="468" customFormat="1" ht="16.5" hidden="1" customHeight="1">
      <c r="A50" s="474" t="s">
        <v>528</v>
      </c>
      <c r="B50" s="469"/>
      <c r="C50" s="470"/>
      <c r="D50" s="470"/>
      <c r="E50" s="469"/>
      <c r="F50" s="471"/>
      <c r="G50" s="472" t="e">
        <f>#REF!</f>
        <v>#REF!</v>
      </c>
      <c r="M50" s="473">
        <v>-3594491341.1529975</v>
      </c>
    </row>
    <row r="51" spans="1:13" s="468" customFormat="1" ht="16.5" hidden="1" customHeight="1">
      <c r="A51" s="468" t="s">
        <v>22</v>
      </c>
      <c r="C51" s="475"/>
      <c r="D51" s="475"/>
      <c r="E51" s="469"/>
      <c r="F51" s="471"/>
      <c r="G51" s="472">
        <v>0</v>
      </c>
      <c r="M51" s="473">
        <v>10176000000</v>
      </c>
    </row>
    <row r="52" spans="1:13" s="468" customFormat="1" ht="16.5" hidden="1" customHeight="1">
      <c r="A52" s="469" t="s">
        <v>16</v>
      </c>
      <c r="B52" s="469"/>
      <c r="C52" s="470"/>
      <c r="D52" s="470"/>
      <c r="E52" s="469"/>
      <c r="F52" s="471"/>
      <c r="G52" s="476" t="e">
        <f>+G35-G37+G41+G42</f>
        <v>#REF!</v>
      </c>
      <c r="M52" s="476">
        <f>+M38+M41+M42</f>
        <v>3937791561.2486382</v>
      </c>
    </row>
    <row r="53" spans="1:13" ht="3.95" hidden="1" customHeight="1">
      <c r="A53" s="126"/>
      <c r="B53" s="126"/>
      <c r="C53" s="215"/>
      <c r="D53" s="215"/>
      <c r="F53" s="216"/>
      <c r="G53" s="217"/>
      <c r="M53" s="217"/>
    </row>
    <row r="54" spans="1:13" ht="6.75" hidden="1" customHeight="1">
      <c r="A54" s="126"/>
      <c r="B54" s="126"/>
      <c r="C54" s="215"/>
      <c r="D54" s="215"/>
      <c r="F54" s="216"/>
      <c r="G54" s="217"/>
      <c r="M54" s="217"/>
    </row>
    <row r="55" spans="1:13" ht="16.5" customHeight="1">
      <c r="D55" s="150"/>
      <c r="E55" s="572"/>
      <c r="F55" s="150"/>
      <c r="G55" s="150"/>
      <c r="H55" s="638"/>
      <c r="I55" s="638"/>
      <c r="J55" s="638"/>
      <c r="K55" s="638"/>
      <c r="L55" s="638"/>
      <c r="M55" s="638"/>
    </row>
    <row r="56" spans="1:13" ht="15.75" customHeight="1">
      <c r="B56" s="126"/>
      <c r="D56" s="218"/>
      <c r="F56" s="218"/>
      <c r="G56" s="219"/>
      <c r="H56" s="638" t="str">
        <f>'Bang can doi ke toan'!G140</f>
        <v>Hà Nội, ngày 14 tháng 05 năm 2015</v>
      </c>
      <c r="I56" s="638"/>
      <c r="J56" s="638"/>
      <c r="K56" s="638"/>
      <c r="L56" s="638"/>
      <c r="M56" s="638"/>
    </row>
    <row r="57" spans="1:13" s="126" customFormat="1" ht="16.5" customHeight="1">
      <c r="A57" s="624" t="str">
        <f>'Bang can doi ke toan'!A142</f>
        <v xml:space="preserve">         Người lập                                  Kế toán trưởng</v>
      </c>
      <c r="B57" s="624"/>
      <c r="C57" s="624"/>
      <c r="D57" s="624"/>
      <c r="E57" s="624"/>
      <c r="F57" s="624"/>
      <c r="G57" s="624"/>
      <c r="H57" s="639" t="str">
        <f>'Bang can doi ke toan'!G142</f>
        <v>Tổng Giám đốc</v>
      </c>
      <c r="I57" s="639"/>
      <c r="J57" s="639"/>
      <c r="K57" s="639"/>
      <c r="L57" s="639"/>
      <c r="M57" s="639"/>
    </row>
    <row r="58" spans="1:13" ht="15" customHeight="1">
      <c r="F58" s="216"/>
      <c r="G58" s="135"/>
      <c r="M58" s="124"/>
    </row>
    <row r="59" spans="1:13" ht="15" customHeight="1">
      <c r="F59" s="216"/>
      <c r="G59" s="135"/>
      <c r="M59" s="124"/>
    </row>
    <row r="60" spans="1:13" ht="14.25" customHeight="1">
      <c r="F60" s="216"/>
      <c r="G60" s="135"/>
      <c r="M60" s="124"/>
    </row>
    <row r="61" spans="1:13" ht="16.5" customHeight="1">
      <c r="F61" s="216"/>
      <c r="G61" s="135"/>
      <c r="M61" s="124"/>
    </row>
    <row r="62" spans="1:13" ht="11.25" customHeight="1">
      <c r="F62" s="216"/>
      <c r="G62" s="135"/>
      <c r="M62" s="124"/>
    </row>
    <row r="63" spans="1:13" s="126" customFormat="1" ht="18" customHeight="1">
      <c r="A63" s="624" t="str">
        <f>'Bang can doi ke toan'!A148</f>
        <v>Nguyễn Thu Phương                           Đỗ Thị Thơm</v>
      </c>
      <c r="B63" s="624"/>
      <c r="C63" s="624"/>
      <c r="D63" s="624"/>
      <c r="E63" s="624"/>
      <c r="F63" s="624"/>
      <c r="G63" s="624"/>
      <c r="H63" s="624" t="str">
        <f>'Bang can doi ke toan'!G148</f>
        <v>Tạ Văn Tố</v>
      </c>
      <c r="I63" s="624"/>
      <c r="J63" s="624"/>
      <c r="K63" s="624"/>
      <c r="L63" s="624"/>
      <c r="M63" s="624"/>
    </row>
    <row r="64" spans="1:13" ht="3" customHeight="1"/>
    <row r="65" spans="1:13" s="112" customFormat="1" ht="16.5" customHeight="1">
      <c r="A65" s="363"/>
      <c r="B65" s="364"/>
      <c r="C65" s="364"/>
      <c r="D65" s="364"/>
      <c r="E65" s="569"/>
      <c r="F65" s="364"/>
      <c r="G65" s="366"/>
      <c r="H65" s="364"/>
      <c r="I65" s="364"/>
      <c r="J65" s="364"/>
      <c r="K65" s="364"/>
      <c r="L65" s="364"/>
      <c r="M65" s="364"/>
    </row>
  </sheetData>
  <mergeCells count="17">
    <mergeCell ref="H55:M55"/>
    <mergeCell ref="H56:M56"/>
    <mergeCell ref="H57:M57"/>
    <mergeCell ref="H63:M63"/>
    <mergeCell ref="A57:G57"/>
    <mergeCell ref="A63:G63"/>
    <mergeCell ref="A2:F2"/>
    <mergeCell ref="A8:M8"/>
    <mergeCell ref="A11:A12"/>
    <mergeCell ref="C11:C12"/>
    <mergeCell ref="E11:E12"/>
    <mergeCell ref="G10:M10"/>
    <mergeCell ref="A7:M7"/>
    <mergeCell ref="F3:H3"/>
    <mergeCell ref="A9:M9"/>
    <mergeCell ref="G11:I11"/>
    <mergeCell ref="K11:M11"/>
  </mergeCells>
  <phoneticPr fontId="0" type="noConversion"/>
  <pageMargins left="0.86614173228346503" right="0.47244094488188998" top="0.47244094488188998" bottom="0.48" header="0.196850393700787" footer="0.22"/>
  <pageSetup paperSize="9" firstPageNumber="13" orientation="landscape" useFirstPageNumber="1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R442"/>
  <sheetViews>
    <sheetView view="pageBreakPreview" zoomScale="120" zoomScaleNormal="100" zoomScaleSheetLayoutView="120" workbookViewId="0">
      <selection activeCell="I37" sqref="I37"/>
    </sheetView>
  </sheetViews>
  <sheetFormatPr defaultColWidth="0" defaultRowHeight="15"/>
  <cols>
    <col min="1" max="1" width="4" style="458" customWidth="1"/>
    <col min="2" max="2" width="0.25" style="75" customWidth="1"/>
    <col min="3" max="3" width="17.75" style="76" customWidth="1"/>
    <col min="4" max="4" width="0.25" style="76" customWidth="1"/>
    <col min="5" max="5" width="15.25" style="76" customWidth="1"/>
    <col min="6" max="6" width="0.25" style="76" customWidth="1"/>
    <col min="7" max="7" width="14" style="76" customWidth="1"/>
    <col min="8" max="8" width="0.25" style="76" hidden="1" customWidth="1"/>
    <col min="9" max="9" width="15.125" style="79" customWidth="1"/>
    <col min="10" max="10" width="0.25" style="68" customWidth="1"/>
    <col min="11" max="11" width="15.75" style="68" customWidth="1"/>
    <col min="12" max="18" width="0" style="376" hidden="1" customWidth="1"/>
    <col min="19" max="16384" width="24.5" style="376" hidden="1"/>
  </cols>
  <sheetData>
    <row r="1" spans="1:11" ht="18" customHeight="1">
      <c r="A1" s="646" t="str">
        <f>'Bang can doi ke toan'!A1</f>
        <v>CÔNG TY CỔ PHẦN TẬP ĐOÀN C.E.O</v>
      </c>
      <c r="B1" s="646"/>
      <c r="C1" s="646"/>
      <c r="D1" s="646"/>
      <c r="E1" s="646"/>
      <c r="F1" s="647"/>
      <c r="G1" s="647"/>
      <c r="K1" s="255" t="s">
        <v>48</v>
      </c>
    </row>
    <row r="2" spans="1:11" ht="16.5" customHeight="1">
      <c r="A2" s="225" t="str">
        <f>'Bang can doi ke toan'!A2</f>
        <v>Tầng 5 tháp C.E.O, Mễ Trì, Nam Từ Liêm, Hà Nội</v>
      </c>
      <c r="B2" s="226"/>
      <c r="C2" s="226"/>
      <c r="D2" s="226"/>
      <c r="E2" s="226"/>
      <c r="K2" s="256" t="str">
        <f>'Bang can doi ke toan'!I2</f>
        <v>Quý 1 năm tài chính 2015</v>
      </c>
    </row>
    <row r="3" spans="1:11" ht="16.5" customHeight="1">
      <c r="A3" s="257" t="str">
        <f>'Bang can doi ke toan'!A3</f>
        <v>Tel: (84-4) 37 875 136          Fax: (84-4) 37 875 137</v>
      </c>
      <c r="B3" s="257"/>
      <c r="C3" s="257"/>
      <c r="D3" s="257"/>
      <c r="E3" s="257"/>
      <c r="F3" s="258"/>
      <c r="G3" s="258"/>
      <c r="H3" s="258"/>
      <c r="I3" s="649"/>
      <c r="J3" s="649"/>
      <c r="K3" s="649"/>
    </row>
    <row r="4" spans="1:11" ht="1.5" customHeight="1"/>
    <row r="5" spans="1:11" s="382" customFormat="1" ht="16.5" customHeight="1">
      <c r="A5" s="458"/>
      <c r="B5" s="75"/>
      <c r="C5" s="76"/>
      <c r="D5" s="76"/>
      <c r="E5" s="76"/>
      <c r="F5" s="76"/>
      <c r="G5" s="76"/>
      <c r="H5" s="76"/>
      <c r="I5" s="79"/>
      <c r="J5" s="68"/>
      <c r="K5" s="259" t="s">
        <v>756</v>
      </c>
    </row>
    <row r="6" spans="1:11" s="382" customFormat="1" ht="18" customHeight="1">
      <c r="A6" s="261" t="s">
        <v>755</v>
      </c>
      <c r="B6" s="261"/>
      <c r="C6" s="261"/>
      <c r="D6" s="261"/>
      <c r="E6" s="261"/>
      <c r="F6" s="261"/>
      <c r="G6" s="261"/>
      <c r="H6" s="261"/>
      <c r="I6" s="262"/>
      <c r="J6" s="263"/>
      <c r="K6" s="263"/>
    </row>
    <row r="7" spans="1:11" s="382" customFormat="1" ht="17.100000000000001" customHeight="1">
      <c r="A7" s="648" t="str">
        <f>BCKQKD!A8:M8</f>
        <v>Quý 1 năm 2015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1" s="382" customFormat="1" ht="17.100000000000001" customHeight="1">
      <c r="A8" s="264" t="s">
        <v>395</v>
      </c>
      <c r="B8" s="265"/>
      <c r="C8" s="265"/>
      <c r="D8" s="265"/>
      <c r="E8" s="265"/>
      <c r="F8" s="265"/>
      <c r="G8" s="265"/>
      <c r="H8" s="265"/>
      <c r="I8" s="266"/>
      <c r="J8" s="267"/>
      <c r="K8" s="267"/>
    </row>
    <row r="9" spans="1:11" s="382" customFormat="1" ht="2.25" customHeight="1">
      <c r="A9" s="455"/>
      <c r="B9" s="84"/>
      <c r="C9" s="47"/>
      <c r="D9" s="47"/>
      <c r="E9" s="47"/>
      <c r="F9" s="47"/>
      <c r="G9" s="47"/>
      <c r="H9" s="47"/>
      <c r="I9" s="260"/>
      <c r="J9" s="86"/>
      <c r="K9" s="86"/>
    </row>
    <row r="10" spans="1:11" s="382" customFormat="1" ht="20.100000000000001" customHeight="1">
      <c r="A10" s="455" t="s">
        <v>441</v>
      </c>
      <c r="B10" s="84"/>
      <c r="C10" s="84" t="s">
        <v>82</v>
      </c>
      <c r="D10" s="47"/>
      <c r="E10" s="47"/>
      <c r="F10" s="47"/>
      <c r="G10" s="47"/>
      <c r="H10" s="47"/>
      <c r="I10" s="260"/>
      <c r="J10" s="86"/>
      <c r="K10" s="86"/>
    </row>
    <row r="11" spans="1:11" ht="1.5" customHeight="1"/>
    <row r="12" spans="1:11" s="383" customFormat="1" ht="20.100000000000001" customHeight="1">
      <c r="A12" s="74" t="s">
        <v>442</v>
      </c>
      <c r="B12" s="75"/>
      <c r="C12" s="75" t="s">
        <v>615</v>
      </c>
      <c r="D12" s="75"/>
      <c r="E12" s="75"/>
      <c r="F12" s="75"/>
      <c r="G12" s="75"/>
      <c r="H12" s="75"/>
      <c r="I12" s="268"/>
      <c r="J12" s="269"/>
      <c r="K12" s="268"/>
    </row>
    <row r="13" spans="1:11" s="383" customFormat="1" ht="18" customHeight="1">
      <c r="A13" s="74"/>
      <c r="B13" s="75"/>
      <c r="C13" s="75"/>
      <c r="D13" s="75"/>
      <c r="E13" s="75"/>
      <c r="F13" s="75"/>
      <c r="G13" s="75"/>
      <c r="H13" s="75"/>
      <c r="I13" s="516">
        <v>42094</v>
      </c>
      <c r="J13" s="83"/>
      <c r="K13" s="402" t="s">
        <v>610</v>
      </c>
    </row>
    <row r="14" spans="1:11" s="383" customFormat="1" ht="18" customHeight="1">
      <c r="A14" s="74"/>
      <c r="B14" s="75"/>
      <c r="C14" s="75"/>
      <c r="D14" s="75"/>
      <c r="E14" s="75"/>
      <c r="F14" s="75"/>
      <c r="G14" s="75"/>
      <c r="H14" s="75"/>
      <c r="I14" s="404" t="s">
        <v>431</v>
      </c>
      <c r="J14" s="83"/>
      <c r="K14" s="404" t="s">
        <v>431</v>
      </c>
    </row>
    <row r="15" spans="1:11" ht="18" customHeight="1">
      <c r="A15" s="371"/>
      <c r="B15" s="76"/>
      <c r="C15" s="47" t="s">
        <v>401</v>
      </c>
      <c r="I15" s="105">
        <f>SUM(I16:I21)</f>
        <v>9994148221</v>
      </c>
      <c r="J15" s="105">
        <f t="shared" ref="J15" si="0">SUM(J16:J21)</f>
        <v>0</v>
      </c>
      <c r="K15" s="105">
        <f>SUM(K16:K21)</f>
        <v>2643234077</v>
      </c>
    </row>
    <row r="16" spans="1:11" s="379" customFormat="1" ht="18" hidden="1" customHeight="1">
      <c r="A16" s="400"/>
      <c r="C16" s="379" t="s">
        <v>38</v>
      </c>
      <c r="I16" s="399">
        <f>24998233297-20000000000</f>
        <v>4998233297</v>
      </c>
      <c r="J16" s="401"/>
      <c r="K16" s="401">
        <v>1492861323</v>
      </c>
    </row>
    <row r="17" spans="1:11" s="379" customFormat="1" ht="18" hidden="1" customHeight="1">
      <c r="A17" s="400"/>
      <c r="C17" s="379" t="s">
        <v>39</v>
      </c>
      <c r="I17" s="399">
        <v>24030971</v>
      </c>
      <c r="J17" s="401"/>
      <c r="K17" s="399">
        <v>27145071</v>
      </c>
    </row>
    <row r="18" spans="1:11" s="379" customFormat="1" ht="18" hidden="1" customHeight="1">
      <c r="A18" s="400"/>
      <c r="C18" s="379" t="s">
        <v>40</v>
      </c>
      <c r="I18" s="398">
        <v>3673668413</v>
      </c>
      <c r="J18" s="398"/>
      <c r="K18" s="398">
        <v>162788180</v>
      </c>
    </row>
    <row r="19" spans="1:11" s="379" customFormat="1" hidden="1">
      <c r="A19" s="400"/>
      <c r="C19" s="379" t="s">
        <v>41</v>
      </c>
      <c r="I19" s="399">
        <v>1004033081</v>
      </c>
      <c r="J19" s="401"/>
      <c r="K19" s="399">
        <v>767578528</v>
      </c>
    </row>
    <row r="20" spans="1:11" s="379" customFormat="1" ht="18" hidden="1" customHeight="1">
      <c r="A20" s="400"/>
      <c r="C20" s="379" t="s">
        <v>42</v>
      </c>
      <c r="I20" s="399">
        <v>291606584</v>
      </c>
      <c r="J20" s="401"/>
      <c r="K20" s="399">
        <v>156580607</v>
      </c>
    </row>
    <row r="21" spans="1:11" s="379" customFormat="1" ht="18" hidden="1" customHeight="1">
      <c r="A21" s="400"/>
      <c r="C21" s="379" t="s">
        <v>86</v>
      </c>
      <c r="I21" s="399">
        <v>2575875</v>
      </c>
      <c r="J21" s="401"/>
      <c r="K21" s="399">
        <v>36280368</v>
      </c>
    </row>
    <row r="22" spans="1:11" ht="18" customHeight="1">
      <c r="A22" s="273"/>
      <c r="B22" s="76"/>
      <c r="C22" s="76" t="s">
        <v>616</v>
      </c>
      <c r="I22" s="309">
        <f>SUM(I23:I28)</f>
        <v>54917504085</v>
      </c>
      <c r="J22" s="309">
        <f t="shared" ref="J22" si="1">SUM(J23:J28)</f>
        <v>0</v>
      </c>
      <c r="K22" s="309">
        <f>SUM(K23:K28)</f>
        <v>38124857169</v>
      </c>
    </row>
    <row r="23" spans="1:11" s="379" customFormat="1" ht="18" hidden="1" customHeight="1">
      <c r="A23" s="400"/>
      <c r="C23" s="379" t="s">
        <v>38</v>
      </c>
      <c r="I23" s="399">
        <v>25612605682</v>
      </c>
      <c r="J23" s="401"/>
      <c r="K23" s="399">
        <v>31598985700</v>
      </c>
    </row>
    <row r="24" spans="1:11" s="379" customFormat="1" ht="16.5" hidden="1" customHeight="1">
      <c r="A24" s="400"/>
      <c r="C24" s="379" t="s">
        <v>39</v>
      </c>
      <c r="I24" s="399">
        <v>79488560</v>
      </c>
      <c r="J24" s="401"/>
      <c r="K24" s="399">
        <v>8295525</v>
      </c>
    </row>
    <row r="25" spans="1:11" s="379" customFormat="1" ht="16.5" hidden="1" customHeight="1">
      <c r="A25" s="400"/>
      <c r="C25" s="379" t="s">
        <v>40</v>
      </c>
      <c r="I25" s="398">
        <v>973446846</v>
      </c>
      <c r="J25" s="398"/>
      <c r="K25" s="398">
        <v>2813111760</v>
      </c>
    </row>
    <row r="26" spans="1:11" s="379" customFormat="1" ht="16.5" hidden="1" customHeight="1">
      <c r="A26" s="400"/>
      <c r="C26" s="379" t="s">
        <v>41</v>
      </c>
      <c r="I26" s="399">
        <v>778170441</v>
      </c>
      <c r="J26" s="401"/>
      <c r="K26" s="399">
        <v>437862852</v>
      </c>
    </row>
    <row r="27" spans="1:11" s="379" customFormat="1" ht="16.5" hidden="1" customHeight="1">
      <c r="A27" s="400"/>
      <c r="C27" s="379" t="s">
        <v>42</v>
      </c>
      <c r="I27" s="399">
        <v>131336799</v>
      </c>
      <c r="J27" s="401"/>
      <c r="K27" s="399">
        <v>53962039</v>
      </c>
    </row>
    <row r="28" spans="1:11" s="379" customFormat="1" ht="18" hidden="1" customHeight="1">
      <c r="A28" s="400"/>
      <c r="C28" s="379" t="s">
        <v>86</v>
      </c>
      <c r="I28" s="399">
        <v>27342455757</v>
      </c>
      <c r="J28" s="401"/>
      <c r="K28" s="399">
        <v>3212639293</v>
      </c>
    </row>
    <row r="29" spans="1:11" ht="20.100000000000001" customHeight="1">
      <c r="A29" s="371"/>
      <c r="B29" s="76"/>
      <c r="C29" s="76" t="s">
        <v>617</v>
      </c>
      <c r="I29" s="309">
        <f>I30+SUM(I33:I34)</f>
        <v>0</v>
      </c>
      <c r="J29" s="317"/>
      <c r="K29" s="309">
        <f>K30+SUM(K33:K34)</f>
        <v>0</v>
      </c>
    </row>
    <row r="30" spans="1:11" ht="18" hidden="1" customHeight="1">
      <c r="C30" s="76" t="s">
        <v>39</v>
      </c>
      <c r="I30" s="317">
        <f>I31+I32</f>
        <v>0</v>
      </c>
      <c r="J30" s="83"/>
      <c r="K30" s="317">
        <f>K31+K32</f>
        <v>0</v>
      </c>
    </row>
    <row r="31" spans="1:11" ht="15.95" hidden="1" customHeight="1">
      <c r="A31" s="80"/>
      <c r="B31" s="81"/>
      <c r="C31" s="82" t="s">
        <v>56</v>
      </c>
      <c r="D31" s="82"/>
      <c r="E31" s="82"/>
      <c r="F31" s="82"/>
      <c r="G31" s="82"/>
      <c r="H31" s="82"/>
      <c r="I31" s="73">
        <v>0</v>
      </c>
      <c r="J31" s="276"/>
      <c r="K31" s="277">
        <v>0</v>
      </c>
    </row>
    <row r="32" spans="1:11" ht="15.95" hidden="1" customHeight="1">
      <c r="A32" s="80"/>
      <c r="B32" s="81"/>
      <c r="C32" s="82" t="s">
        <v>57</v>
      </c>
      <c r="D32" s="82"/>
      <c r="E32" s="82"/>
      <c r="F32" s="82"/>
      <c r="G32" s="82"/>
      <c r="H32" s="82"/>
      <c r="I32" s="73">
        <v>0</v>
      </c>
      <c r="J32" s="276"/>
      <c r="K32" s="277">
        <v>0</v>
      </c>
    </row>
    <row r="33" spans="1:11" s="379" customFormat="1" ht="20.25" hidden="1" customHeight="1">
      <c r="A33" s="384"/>
      <c r="B33" s="381"/>
      <c r="C33" s="379" t="s">
        <v>505</v>
      </c>
      <c r="I33" s="398"/>
      <c r="J33" s="385"/>
      <c r="K33" s="399">
        <v>0</v>
      </c>
    </row>
    <row r="34" spans="1:11" s="379" customFormat="1" ht="20.25" hidden="1" customHeight="1">
      <c r="A34" s="384"/>
      <c r="B34" s="381"/>
      <c r="C34" s="379" t="s">
        <v>86</v>
      </c>
      <c r="I34" s="398">
        <v>0</v>
      </c>
      <c r="J34" s="385"/>
      <c r="K34" s="399">
        <v>0</v>
      </c>
    </row>
    <row r="35" spans="1:11" ht="20.100000000000001" customHeight="1" thickBot="1">
      <c r="C35" s="75" t="s">
        <v>398</v>
      </c>
      <c r="I35" s="275">
        <f>I15+I22+I29</f>
        <v>64911652306</v>
      </c>
      <c r="J35" s="272"/>
      <c r="K35" s="275">
        <f>K15+K22+K29</f>
        <v>40768091246</v>
      </c>
    </row>
    <row r="36" spans="1:11" ht="16.5" customHeight="1" thickTop="1">
      <c r="I36" s="77"/>
      <c r="J36" s="259"/>
      <c r="K36" s="259"/>
    </row>
    <row r="37" spans="1:11" s="382" customFormat="1" ht="18" customHeight="1">
      <c r="A37" s="278" t="s">
        <v>435</v>
      </c>
      <c r="B37" s="84"/>
      <c r="C37" s="84" t="s">
        <v>618</v>
      </c>
      <c r="D37" s="47"/>
      <c r="E37" s="47"/>
      <c r="F37" s="47"/>
      <c r="G37" s="47"/>
      <c r="H37" s="47"/>
      <c r="I37" s="260"/>
      <c r="J37" s="269"/>
      <c r="K37" s="86"/>
    </row>
    <row r="38" spans="1:11" ht="21.95" customHeight="1">
      <c r="I38" s="516">
        <f>I13</f>
        <v>42094</v>
      </c>
      <c r="J38" s="83"/>
      <c r="K38" s="402" t="str">
        <f>$K$13</f>
        <v>01/01/2015</v>
      </c>
    </row>
    <row r="39" spans="1:11" ht="21.95" customHeight="1">
      <c r="I39" s="404" t="s">
        <v>431</v>
      </c>
      <c r="J39" s="83"/>
      <c r="K39" s="404" t="s">
        <v>431</v>
      </c>
    </row>
    <row r="40" spans="1:11" ht="21.95" customHeight="1">
      <c r="A40" s="80" t="s">
        <v>621</v>
      </c>
      <c r="C40" s="81" t="s">
        <v>619</v>
      </c>
      <c r="I40" s="272"/>
      <c r="J40" s="83"/>
      <c r="K40" s="272"/>
    </row>
    <row r="41" spans="1:11" s="383" customFormat="1" ht="18.75" customHeight="1">
      <c r="A41" s="80" t="s">
        <v>622</v>
      </c>
      <c r="B41" s="81"/>
      <c r="C41" s="81" t="s">
        <v>620</v>
      </c>
      <c r="D41" s="81"/>
      <c r="E41" s="81"/>
      <c r="F41" s="81"/>
      <c r="G41" s="81"/>
      <c r="H41" s="81"/>
      <c r="I41" s="311">
        <f>I42</f>
        <v>874400000</v>
      </c>
      <c r="J41" s="276"/>
      <c r="K41" s="311">
        <f>K42</f>
        <v>24400000</v>
      </c>
    </row>
    <row r="42" spans="1:11" s="383" customFormat="1" ht="18.75" customHeight="1">
      <c r="A42" s="279" t="s">
        <v>623</v>
      </c>
      <c r="B42" s="76"/>
      <c r="C42" s="82" t="s">
        <v>624</v>
      </c>
      <c r="D42" s="75"/>
      <c r="E42" s="75"/>
      <c r="F42" s="75"/>
      <c r="G42" s="75"/>
      <c r="H42" s="75"/>
      <c r="I42" s="317">
        <f>SUM(I43:I44)</f>
        <v>874400000</v>
      </c>
      <c r="J42" s="317">
        <f t="shared" ref="J42" si="2">SUM(J43:J44)</f>
        <v>0</v>
      </c>
      <c r="K42" s="317">
        <f>SUM(K43:K44)</f>
        <v>24400000</v>
      </c>
    </row>
    <row r="43" spans="1:11" s="383" customFormat="1" ht="18.75" customHeight="1">
      <c r="A43" s="458"/>
      <c r="B43" s="75"/>
      <c r="C43" s="82" t="s">
        <v>38</v>
      </c>
      <c r="D43" s="81"/>
      <c r="E43" s="81"/>
      <c r="F43" s="81"/>
      <c r="G43" s="81"/>
      <c r="H43" s="81"/>
      <c r="I43" s="73">
        <v>24400000</v>
      </c>
      <c r="J43" s="73"/>
      <c r="K43" s="73">
        <v>24400000</v>
      </c>
    </row>
    <row r="44" spans="1:11" s="383" customFormat="1" ht="18.75" customHeight="1">
      <c r="A44" s="80"/>
      <c r="B44" s="81"/>
      <c r="C44" s="82" t="s">
        <v>530</v>
      </c>
      <c r="D44" s="81"/>
      <c r="E44" s="81"/>
      <c r="F44" s="81"/>
      <c r="G44" s="81"/>
      <c r="H44" s="81"/>
      <c r="I44" s="73">
        <v>850000000</v>
      </c>
      <c r="J44" s="73"/>
      <c r="K44" s="73">
        <v>0</v>
      </c>
    </row>
    <row r="45" spans="1:11" s="75" customFormat="1" ht="18.75" customHeight="1">
      <c r="A45" s="80" t="s">
        <v>625</v>
      </c>
      <c r="B45" s="81"/>
      <c r="C45" s="81" t="s">
        <v>626</v>
      </c>
      <c r="D45" s="81"/>
      <c r="E45" s="81"/>
      <c r="F45" s="81"/>
      <c r="G45" s="81"/>
      <c r="H45" s="81"/>
      <c r="I45" s="276">
        <v>-14400000</v>
      </c>
      <c r="J45" s="276"/>
      <c r="K45" s="276">
        <v>-14400000</v>
      </c>
    </row>
    <row r="46" spans="1:11" ht="18" customHeight="1" thickBot="1">
      <c r="C46" s="75" t="s">
        <v>398</v>
      </c>
      <c r="I46" s="275">
        <f>I40+I41+I45</f>
        <v>860000000</v>
      </c>
      <c r="J46" s="275">
        <f t="shared" ref="J46" si="3">J40+J41+J45</f>
        <v>0</v>
      </c>
      <c r="K46" s="275">
        <f>K40+K41+K45</f>
        <v>10000000</v>
      </c>
    </row>
    <row r="47" spans="1:11" ht="24" hidden="1" customHeight="1" thickTop="1">
      <c r="C47" s="75"/>
      <c r="I47" s="268"/>
      <c r="K47" s="268"/>
    </row>
    <row r="48" spans="1:11" ht="16.5" customHeight="1" thickTop="1">
      <c r="C48" s="75"/>
      <c r="I48" s="268"/>
      <c r="K48" s="268"/>
    </row>
    <row r="49" spans="1:11" ht="17.100000000000001" customHeight="1">
      <c r="A49" s="523">
        <v>3</v>
      </c>
      <c r="C49" s="75" t="s">
        <v>365</v>
      </c>
      <c r="I49" s="298"/>
      <c r="J49" s="299"/>
      <c r="K49" s="300"/>
    </row>
    <row r="50" spans="1:11" ht="13.5" customHeight="1">
      <c r="A50" s="523"/>
      <c r="C50" s="75"/>
      <c r="I50" s="524">
        <f>I38</f>
        <v>42094</v>
      </c>
      <c r="J50" s="269"/>
      <c r="K50" s="270" t="str">
        <f>$K$13</f>
        <v>01/01/2015</v>
      </c>
    </row>
    <row r="51" spans="1:11" ht="17.100000000000001" customHeight="1">
      <c r="A51" s="523"/>
      <c r="C51" s="75"/>
      <c r="I51" s="271" t="s">
        <v>431</v>
      </c>
      <c r="J51" s="269"/>
      <c r="K51" s="271" t="s">
        <v>431</v>
      </c>
    </row>
    <row r="52" spans="1:11" s="75" customFormat="1" ht="14.25">
      <c r="A52" s="526" t="s">
        <v>621</v>
      </c>
      <c r="C52" s="75" t="s">
        <v>627</v>
      </c>
      <c r="I52" s="268">
        <f>SUM(I53:I59)</f>
        <v>409104067108</v>
      </c>
      <c r="J52" s="77">
        <f t="shared" ref="J52:K52" si="4">SUM(J53:J59)</f>
        <v>0</v>
      </c>
      <c r="K52" s="77">
        <f t="shared" si="4"/>
        <v>340196271243</v>
      </c>
    </row>
    <row r="53" spans="1:11" ht="17.25" hidden="1" customHeight="1">
      <c r="A53" s="273"/>
      <c r="B53" s="76"/>
      <c r="C53" s="76" t="s">
        <v>38</v>
      </c>
      <c r="I53" s="105">
        <v>188072409152</v>
      </c>
      <c r="J53" s="317"/>
      <c r="K53" s="105">
        <v>190995723068</v>
      </c>
    </row>
    <row r="54" spans="1:11" ht="17.100000000000001" hidden="1" customHeight="1">
      <c r="A54" s="80"/>
      <c r="B54" s="81"/>
      <c r="C54" s="76" t="s">
        <v>530</v>
      </c>
      <c r="D54" s="82"/>
      <c r="E54" s="82"/>
      <c r="F54" s="82"/>
      <c r="G54" s="82"/>
      <c r="H54" s="82"/>
      <c r="I54" s="105">
        <v>0</v>
      </c>
      <c r="J54" s="105"/>
      <c r="K54" s="105">
        <v>0</v>
      </c>
    </row>
    <row r="55" spans="1:11" ht="17.100000000000001" hidden="1" customHeight="1">
      <c r="A55" s="80"/>
      <c r="B55" s="81"/>
      <c r="C55" s="76" t="s">
        <v>40</v>
      </c>
      <c r="D55" s="82"/>
      <c r="E55" s="82"/>
      <c r="F55" s="82"/>
      <c r="G55" s="82"/>
      <c r="H55" s="82"/>
      <c r="I55" s="105">
        <f>13412593050-I62</f>
        <v>0</v>
      </c>
      <c r="J55" s="105"/>
      <c r="K55" s="105">
        <v>14389463050</v>
      </c>
    </row>
    <row r="56" spans="1:11" ht="17.100000000000001" hidden="1" customHeight="1">
      <c r="A56" s="80"/>
      <c r="B56" s="81"/>
      <c r="C56" s="76" t="s">
        <v>41</v>
      </c>
      <c r="D56" s="82"/>
      <c r="E56" s="82"/>
      <c r="F56" s="82"/>
      <c r="G56" s="82"/>
      <c r="H56" s="82"/>
      <c r="I56" s="105">
        <v>543014008</v>
      </c>
      <c r="J56" s="105"/>
      <c r="K56" s="105">
        <v>1101122653</v>
      </c>
    </row>
    <row r="57" spans="1:11" ht="17.100000000000001" hidden="1" customHeight="1">
      <c r="A57" s="80"/>
      <c r="B57" s="81"/>
      <c r="C57" s="76" t="s">
        <v>628</v>
      </c>
      <c r="D57" s="82"/>
      <c r="E57" s="82"/>
      <c r="F57" s="82"/>
      <c r="G57" s="82"/>
      <c r="H57" s="82"/>
      <c r="I57" s="105">
        <v>4784257</v>
      </c>
      <c r="J57" s="105"/>
      <c r="K57" s="105">
        <v>9951609</v>
      </c>
    </row>
    <row r="58" spans="1:11" hidden="1">
      <c r="A58" s="273"/>
      <c r="B58" s="76"/>
      <c r="C58" s="76" t="s">
        <v>629</v>
      </c>
      <c r="I58" s="105">
        <v>220582161416</v>
      </c>
      <c r="J58" s="317"/>
      <c r="K58" s="274">
        <v>148125115248</v>
      </c>
    </row>
    <row r="59" spans="1:11" hidden="1">
      <c r="A59" s="273"/>
      <c r="B59" s="76"/>
      <c r="C59" s="76" t="s">
        <v>630</v>
      </c>
      <c r="I59" s="105">
        <v>-98301725</v>
      </c>
      <c r="J59" s="317"/>
      <c r="K59" s="274">
        <v>-14425104385</v>
      </c>
    </row>
    <row r="60" spans="1:11" s="75" customFormat="1" ht="14.25">
      <c r="A60" s="526" t="s">
        <v>622</v>
      </c>
      <c r="B60" s="75" t="s">
        <v>631</v>
      </c>
      <c r="I60" s="272">
        <v>1347362135</v>
      </c>
      <c r="J60" s="83"/>
      <c r="K60" s="532">
        <v>0</v>
      </c>
    </row>
    <row r="61" spans="1:11" s="75" customFormat="1" ht="14.25">
      <c r="A61" s="526" t="s">
        <v>625</v>
      </c>
      <c r="C61" s="75" t="s">
        <v>632</v>
      </c>
      <c r="I61" s="272">
        <f>SUM(I62:I65)</f>
        <v>13510894776</v>
      </c>
      <c r="J61" s="272">
        <f t="shared" ref="J61:K61" si="5">SUM(J62:J65)</f>
        <v>0</v>
      </c>
      <c r="K61" s="272">
        <f t="shared" si="5"/>
        <v>0</v>
      </c>
    </row>
    <row r="62" spans="1:11">
      <c r="A62" s="273"/>
      <c r="B62" s="76"/>
      <c r="C62" s="76" t="s">
        <v>38</v>
      </c>
      <c r="I62" s="105">
        <v>13412593050</v>
      </c>
      <c r="J62" s="317"/>
      <c r="K62" s="274"/>
    </row>
    <row r="63" spans="1:11">
      <c r="A63" s="273"/>
      <c r="B63" s="76"/>
      <c r="C63" s="76" t="s">
        <v>633</v>
      </c>
      <c r="I63" s="105">
        <f>2366100</f>
        <v>2366100</v>
      </c>
      <c r="J63" s="317"/>
      <c r="K63" s="274"/>
    </row>
    <row r="64" spans="1:11">
      <c r="A64" s="273"/>
      <c r="B64" s="76"/>
      <c r="C64" s="76" t="s">
        <v>41</v>
      </c>
      <c r="I64" s="105">
        <v>81415626</v>
      </c>
      <c r="J64" s="317"/>
      <c r="K64" s="274"/>
    </row>
    <row r="65" spans="1:11">
      <c r="A65" s="273"/>
      <c r="B65" s="76"/>
      <c r="C65" s="76" t="s">
        <v>628</v>
      </c>
      <c r="I65" s="105">
        <v>14520000</v>
      </c>
      <c r="J65" s="317"/>
      <c r="K65" s="274"/>
    </row>
    <row r="66" spans="1:11">
      <c r="A66" s="273"/>
      <c r="B66" s="76"/>
      <c r="I66" s="105"/>
      <c r="J66" s="317"/>
      <c r="K66" s="274"/>
    </row>
    <row r="67" spans="1:11" ht="15" customHeight="1">
      <c r="A67" s="278">
        <v>4</v>
      </c>
      <c r="B67" s="84"/>
      <c r="C67" s="84" t="s">
        <v>489</v>
      </c>
      <c r="I67" s="516">
        <f>I50</f>
        <v>42094</v>
      </c>
      <c r="J67" s="83"/>
      <c r="K67" s="402" t="str">
        <f>$K$13</f>
        <v>01/01/2015</v>
      </c>
    </row>
    <row r="68" spans="1:11" ht="15" customHeight="1">
      <c r="I68" s="404" t="s">
        <v>431</v>
      </c>
      <c r="J68" s="83"/>
      <c r="K68" s="404" t="s">
        <v>431</v>
      </c>
    </row>
    <row r="69" spans="1:11" ht="15" customHeight="1">
      <c r="A69" s="526" t="s">
        <v>621</v>
      </c>
      <c r="B69" s="75" t="s">
        <v>621</v>
      </c>
      <c r="C69" s="75" t="s">
        <v>624</v>
      </c>
      <c r="I69" s="272"/>
      <c r="J69" s="83"/>
      <c r="K69" s="272"/>
    </row>
    <row r="70" spans="1:11">
      <c r="A70" s="273"/>
      <c r="B70" s="76"/>
      <c r="C70" s="76" t="s">
        <v>489</v>
      </c>
      <c r="I70" s="105">
        <f>SUM(I71:J76)+I79</f>
        <v>27562160191</v>
      </c>
      <c r="J70" s="317"/>
      <c r="K70" s="105">
        <f>25700000000+1026944329</f>
        <v>26726944329</v>
      </c>
    </row>
    <row r="71" spans="1:11" s="534" customFormat="1" ht="15.95" hidden="1" customHeight="1">
      <c r="A71" s="533"/>
      <c r="C71" s="536" t="s">
        <v>514</v>
      </c>
      <c r="D71" s="537"/>
      <c r="E71" s="537"/>
      <c r="F71" s="537"/>
      <c r="G71" s="537"/>
      <c r="H71" s="537"/>
      <c r="I71" s="372">
        <f>31458303000-I78</f>
        <v>26323203000</v>
      </c>
      <c r="J71" s="535"/>
      <c r="K71" s="535"/>
    </row>
    <row r="72" spans="1:11" s="534" customFormat="1" ht="15.95" hidden="1" customHeight="1">
      <c r="A72" s="533"/>
      <c r="C72" s="536" t="s">
        <v>635</v>
      </c>
      <c r="D72" s="537"/>
      <c r="E72" s="537"/>
      <c r="F72" s="537"/>
      <c r="G72" s="537"/>
      <c r="H72" s="537"/>
      <c r="I72" s="372">
        <v>121867462</v>
      </c>
      <c r="J72" s="535"/>
      <c r="K72" s="535"/>
    </row>
    <row r="73" spans="1:11" s="534" customFormat="1" ht="15.95" hidden="1" customHeight="1">
      <c r="A73" s="533"/>
      <c r="C73" s="536" t="s">
        <v>636</v>
      </c>
      <c r="D73" s="537"/>
      <c r="E73" s="537"/>
      <c r="F73" s="537"/>
      <c r="G73" s="537"/>
      <c r="H73" s="537"/>
      <c r="I73" s="372">
        <v>3707064265</v>
      </c>
      <c r="J73" s="535"/>
      <c r="K73" s="535"/>
    </row>
    <row r="74" spans="1:11" s="534" customFormat="1" ht="15.95" hidden="1" customHeight="1">
      <c r="A74" s="533"/>
      <c r="C74" s="536" t="s">
        <v>637</v>
      </c>
      <c r="D74" s="537"/>
      <c r="E74" s="537"/>
      <c r="F74" s="537"/>
      <c r="G74" s="537"/>
      <c r="H74" s="537"/>
      <c r="I74" s="372">
        <v>11471134</v>
      </c>
      <c r="J74" s="535"/>
      <c r="K74" s="535"/>
    </row>
    <row r="75" spans="1:11" s="534" customFormat="1" ht="15.95" hidden="1" customHeight="1">
      <c r="A75" s="533"/>
      <c r="C75" s="536" t="s">
        <v>36</v>
      </c>
      <c r="D75" s="537"/>
      <c r="E75" s="537"/>
      <c r="F75" s="537"/>
      <c r="G75" s="537"/>
      <c r="H75" s="537"/>
      <c r="I75" s="372">
        <v>18664667</v>
      </c>
      <c r="J75" s="535"/>
      <c r="K75" s="535"/>
    </row>
    <row r="76" spans="1:11" s="534" customFormat="1" ht="15.95" hidden="1" customHeight="1">
      <c r="A76" s="533"/>
      <c r="C76" s="536" t="s">
        <v>638</v>
      </c>
      <c r="D76" s="537"/>
      <c r="E76" s="537"/>
      <c r="F76" s="537"/>
      <c r="G76" s="537"/>
      <c r="H76" s="537"/>
      <c r="I76" s="372">
        <v>31823000</v>
      </c>
      <c r="J76" s="535"/>
      <c r="K76" s="535"/>
    </row>
    <row r="77" spans="1:11" ht="15.95" customHeight="1">
      <c r="A77" s="375"/>
      <c r="B77" s="376"/>
      <c r="C77" s="376" t="s">
        <v>634</v>
      </c>
      <c r="D77" s="376"/>
      <c r="E77" s="376"/>
      <c r="F77" s="376"/>
      <c r="G77" s="376"/>
      <c r="H77" s="376"/>
      <c r="I77" s="410">
        <f>SUM(I78)</f>
        <v>5135100000</v>
      </c>
      <c r="J77" s="411"/>
      <c r="K77" s="410">
        <v>0</v>
      </c>
    </row>
    <row r="78" spans="1:11" ht="15.95" hidden="1" customHeight="1">
      <c r="A78" s="375"/>
      <c r="B78" s="376"/>
      <c r="C78" s="376" t="s">
        <v>514</v>
      </c>
      <c r="D78" s="376"/>
      <c r="E78" s="376"/>
      <c r="F78" s="376"/>
      <c r="G78" s="376"/>
      <c r="H78" s="376"/>
      <c r="I78" s="410">
        <v>5135100000</v>
      </c>
      <c r="J78" s="411"/>
      <c r="K78" s="410">
        <v>0</v>
      </c>
    </row>
    <row r="79" spans="1:11" ht="15.95" hidden="1" customHeight="1">
      <c r="A79" s="375"/>
      <c r="B79" s="376"/>
      <c r="C79" s="376" t="s">
        <v>639</v>
      </c>
      <c r="D79" s="376"/>
      <c r="E79" s="376"/>
      <c r="F79" s="376"/>
      <c r="G79" s="376"/>
      <c r="H79" s="376"/>
      <c r="I79" s="410">
        <f>-2796121674+144188337</f>
        <v>-2651933337</v>
      </c>
      <c r="J79" s="411"/>
      <c r="K79" s="410">
        <v>0</v>
      </c>
    </row>
    <row r="80" spans="1:11" ht="15.95" customHeight="1" thickBot="1">
      <c r="C80" s="75" t="s">
        <v>398</v>
      </c>
      <c r="I80" s="275">
        <f>I70+I77</f>
        <v>32697260191</v>
      </c>
      <c r="J80" s="275">
        <f>J70+J77+J79</f>
        <v>0</v>
      </c>
      <c r="K80" s="275">
        <f>K70+K77+K79</f>
        <v>26726944329</v>
      </c>
    </row>
    <row r="81" spans="1:11" ht="15.75" thickTop="1">
      <c r="A81" s="458" t="s">
        <v>622</v>
      </c>
      <c r="C81" s="75" t="s">
        <v>640</v>
      </c>
      <c r="I81" s="268"/>
      <c r="K81" s="268"/>
    </row>
    <row r="82" spans="1:11">
      <c r="A82" s="526"/>
      <c r="C82" s="76" t="s">
        <v>489</v>
      </c>
      <c r="I82" s="79">
        <v>1991479227</v>
      </c>
      <c r="K82" s="79">
        <v>1445362135</v>
      </c>
    </row>
    <row r="83" spans="1:11" ht="15.75" thickBot="1">
      <c r="A83" s="526"/>
      <c r="C83" s="75" t="s">
        <v>398</v>
      </c>
      <c r="I83" s="275">
        <f>SUM(I82)</f>
        <v>1991479227</v>
      </c>
      <c r="J83" s="275">
        <f t="shared" ref="J83:K83" si="6">SUM(J82)</f>
        <v>0</v>
      </c>
      <c r="K83" s="275">
        <f t="shared" si="6"/>
        <v>1445362135</v>
      </c>
    </row>
    <row r="84" spans="1:11" ht="15.75" thickTop="1">
      <c r="A84" s="526"/>
      <c r="C84" s="75"/>
      <c r="I84" s="268"/>
      <c r="K84" s="268"/>
    </row>
    <row r="85" spans="1:11" ht="15" customHeight="1">
      <c r="A85" s="278">
        <v>5</v>
      </c>
      <c r="B85" s="84"/>
      <c r="C85" s="84" t="s">
        <v>408</v>
      </c>
      <c r="I85" s="77"/>
      <c r="J85" s="259"/>
      <c r="K85" s="259"/>
    </row>
    <row r="86" spans="1:11" ht="15" customHeight="1">
      <c r="I86" s="516">
        <f>I67</f>
        <v>42094</v>
      </c>
      <c r="J86" s="83"/>
      <c r="K86" s="402" t="str">
        <f>$K$13</f>
        <v>01/01/2015</v>
      </c>
    </row>
    <row r="87" spans="1:11" ht="15" customHeight="1">
      <c r="I87" s="404" t="s">
        <v>431</v>
      </c>
      <c r="J87" s="83"/>
      <c r="K87" s="404" t="s">
        <v>431</v>
      </c>
    </row>
    <row r="88" spans="1:11" ht="18" customHeight="1">
      <c r="A88" s="273"/>
      <c r="B88" s="76"/>
      <c r="C88" s="76" t="s">
        <v>43</v>
      </c>
      <c r="I88" s="105">
        <v>0</v>
      </c>
      <c r="J88" s="105"/>
      <c r="K88" s="105">
        <v>0</v>
      </c>
    </row>
    <row r="89" spans="1:11" ht="18" customHeight="1">
      <c r="A89" s="273"/>
      <c r="B89" s="76"/>
      <c r="C89" s="76" t="s">
        <v>44</v>
      </c>
      <c r="I89" s="105">
        <v>3827544</v>
      </c>
      <c r="J89" s="105"/>
      <c r="K89" s="105">
        <v>8699437</v>
      </c>
    </row>
    <row r="90" spans="1:11" ht="18" customHeight="1">
      <c r="A90" s="273"/>
      <c r="B90" s="76"/>
      <c r="C90" s="76" t="s">
        <v>25</v>
      </c>
      <c r="I90" s="105">
        <v>3560233</v>
      </c>
      <c r="J90" s="105"/>
      <c r="K90" s="105">
        <v>3560233</v>
      </c>
    </row>
    <row r="91" spans="1:11" ht="18" customHeight="1">
      <c r="A91" s="273"/>
      <c r="B91" s="76"/>
      <c r="C91" s="76" t="s">
        <v>490</v>
      </c>
      <c r="I91" s="105">
        <v>291250146211</v>
      </c>
      <c r="J91" s="105"/>
      <c r="K91" s="105">
        <v>253449359843</v>
      </c>
    </row>
    <row r="92" spans="1:11" ht="18" customHeight="1">
      <c r="A92" s="273"/>
      <c r="B92" s="76"/>
      <c r="C92" s="76" t="s">
        <v>45</v>
      </c>
      <c r="I92" s="105">
        <v>79665050</v>
      </c>
      <c r="J92" s="105"/>
      <c r="K92" s="105">
        <v>210892845</v>
      </c>
    </row>
    <row r="93" spans="1:11" ht="18" customHeight="1">
      <c r="A93" s="273"/>
      <c r="B93" s="76"/>
      <c r="C93" s="76" t="s">
        <v>46</v>
      </c>
      <c r="I93" s="105">
        <v>193992925</v>
      </c>
      <c r="J93" s="105"/>
      <c r="K93" s="105">
        <v>193992925</v>
      </c>
    </row>
    <row r="94" spans="1:11" s="420" customFormat="1" ht="18" customHeight="1" thickBot="1">
      <c r="A94" s="415"/>
      <c r="B94" s="416"/>
      <c r="C94" s="416" t="s">
        <v>291</v>
      </c>
      <c r="D94" s="417"/>
      <c r="E94" s="417"/>
      <c r="F94" s="417"/>
      <c r="G94" s="417"/>
      <c r="H94" s="417"/>
      <c r="I94" s="418">
        <f>I93+I92+I91+I90+I89+I88</f>
        <v>291531191963</v>
      </c>
      <c r="J94" s="419"/>
      <c r="K94" s="418">
        <f>K93+K92+K91+K90+K89+K88</f>
        <v>253866505283</v>
      </c>
    </row>
    <row r="95" spans="1:11" ht="12.75" customHeight="1" thickTop="1">
      <c r="C95" s="75"/>
      <c r="I95" s="272"/>
      <c r="J95" s="317"/>
      <c r="K95" s="272"/>
    </row>
    <row r="96" spans="1:11" ht="31.5" customHeight="1">
      <c r="C96" s="651" t="s">
        <v>504</v>
      </c>
      <c r="D96" s="651"/>
      <c r="E96" s="651"/>
      <c r="F96" s="651"/>
      <c r="G96" s="651"/>
      <c r="H96" s="651"/>
      <c r="I96" s="651"/>
      <c r="J96" s="651"/>
      <c r="K96" s="651"/>
    </row>
    <row r="97" spans="1:11" ht="31.5" customHeight="1">
      <c r="A97" s="530"/>
      <c r="C97" s="528"/>
      <c r="D97" s="528"/>
      <c r="E97" s="528"/>
      <c r="F97" s="528"/>
      <c r="G97" s="528"/>
      <c r="H97" s="528"/>
      <c r="I97" s="528"/>
      <c r="J97" s="528"/>
      <c r="K97" s="528"/>
    </row>
    <row r="98" spans="1:11" ht="19.5" customHeight="1">
      <c r="A98" s="530">
        <v>6</v>
      </c>
      <c r="C98" s="75" t="s">
        <v>641</v>
      </c>
      <c r="I98" s="268"/>
      <c r="K98" s="268"/>
    </row>
    <row r="99" spans="1:11">
      <c r="A99" s="526"/>
      <c r="C99" s="525"/>
      <c r="D99" s="525"/>
      <c r="E99" s="525"/>
      <c r="F99" s="525"/>
      <c r="G99" s="525"/>
      <c r="H99" s="525"/>
      <c r="I99" s="516">
        <f>I86</f>
        <v>42094</v>
      </c>
      <c r="J99" s="83"/>
      <c r="K99" s="402" t="str">
        <f>$K$13</f>
        <v>01/01/2015</v>
      </c>
    </row>
    <row r="100" spans="1:11">
      <c r="C100" s="75"/>
      <c r="I100" s="404" t="s">
        <v>431</v>
      </c>
      <c r="J100" s="83"/>
      <c r="K100" s="404" t="s">
        <v>431</v>
      </c>
    </row>
    <row r="101" spans="1:11" s="76" customFormat="1" ht="19.5" customHeight="1">
      <c r="A101" s="273" t="s">
        <v>621</v>
      </c>
      <c r="B101" s="76" t="s">
        <v>642</v>
      </c>
      <c r="I101" s="79"/>
      <c r="J101" s="68"/>
      <c r="K101" s="79"/>
    </row>
    <row r="102" spans="1:11" s="76" customFormat="1" ht="19.5" customHeight="1">
      <c r="A102" s="273" t="s">
        <v>622</v>
      </c>
      <c r="C102" s="76" t="s">
        <v>378</v>
      </c>
      <c r="I102" s="79">
        <v>324312975894</v>
      </c>
      <c r="J102" s="68"/>
      <c r="K102" s="79">
        <v>305493460491</v>
      </c>
    </row>
    <row r="103" spans="1:11" ht="19.5" customHeight="1" thickBot="1">
      <c r="A103" s="526"/>
      <c r="C103" s="416" t="s">
        <v>291</v>
      </c>
      <c r="D103" s="417"/>
      <c r="E103" s="417"/>
      <c r="F103" s="417"/>
      <c r="G103" s="417"/>
      <c r="H103" s="417"/>
      <c r="I103" s="418">
        <f>SUM(I101:I102)</f>
        <v>324312975894</v>
      </c>
      <c r="J103" s="418">
        <f t="shared" ref="J103:K103" si="7">SUM(J101:J102)</f>
        <v>0</v>
      </c>
      <c r="K103" s="418">
        <f t="shared" si="7"/>
        <v>305493460491</v>
      </c>
    </row>
    <row r="104" spans="1:11" ht="19.5" customHeight="1" thickTop="1">
      <c r="A104" s="530"/>
      <c r="C104" s="416"/>
      <c r="D104" s="417"/>
      <c r="E104" s="417"/>
      <c r="F104" s="417"/>
      <c r="G104" s="417"/>
      <c r="H104" s="417"/>
      <c r="I104" s="419"/>
      <c r="J104" s="419"/>
      <c r="K104" s="419"/>
    </row>
    <row r="105" spans="1:11" ht="19.5" customHeight="1">
      <c r="A105" s="530"/>
      <c r="C105" s="416"/>
      <c r="D105" s="417"/>
      <c r="E105" s="417"/>
      <c r="F105" s="417"/>
      <c r="G105" s="417"/>
      <c r="H105" s="417"/>
      <c r="I105" s="419"/>
      <c r="J105" s="419"/>
      <c r="K105" s="419"/>
    </row>
    <row r="106" spans="1:11" ht="19.5" customHeight="1">
      <c r="A106" s="530"/>
      <c r="C106" s="416"/>
      <c r="D106" s="417"/>
      <c r="E106" s="417"/>
      <c r="F106" s="417"/>
      <c r="G106" s="417"/>
      <c r="H106" s="417"/>
      <c r="I106" s="419"/>
      <c r="J106" s="419"/>
      <c r="K106" s="419"/>
    </row>
    <row r="107" spans="1:11" ht="19.5" customHeight="1">
      <c r="A107" s="530"/>
      <c r="C107" s="416"/>
      <c r="D107" s="417"/>
      <c r="E107" s="417"/>
      <c r="F107" s="417"/>
      <c r="G107" s="417"/>
      <c r="H107" s="417"/>
      <c r="I107" s="419"/>
      <c r="J107" s="419"/>
      <c r="K107" s="419"/>
    </row>
    <row r="108" spans="1:11" ht="19.5" customHeight="1">
      <c r="A108" s="530"/>
      <c r="C108" s="416"/>
      <c r="D108" s="417"/>
      <c r="E108" s="417"/>
      <c r="F108" s="417"/>
      <c r="G108" s="417"/>
      <c r="H108" s="417"/>
      <c r="I108" s="419"/>
      <c r="J108" s="419"/>
      <c r="K108" s="419"/>
    </row>
    <row r="109" spans="1:11" ht="19.5" customHeight="1">
      <c r="A109" s="530"/>
      <c r="C109" s="416"/>
      <c r="D109" s="417"/>
      <c r="E109" s="417"/>
      <c r="F109" s="417"/>
      <c r="G109" s="417"/>
      <c r="H109" s="417"/>
      <c r="I109" s="419"/>
      <c r="J109" s="419"/>
      <c r="K109" s="419"/>
    </row>
    <row r="110" spans="1:11" ht="19.5" customHeight="1">
      <c r="A110" s="530"/>
      <c r="C110" s="416"/>
      <c r="D110" s="417"/>
      <c r="E110" s="417"/>
      <c r="F110" s="417"/>
      <c r="G110" s="417"/>
      <c r="H110" s="417"/>
      <c r="I110" s="419"/>
      <c r="J110" s="419"/>
      <c r="K110" s="419"/>
    </row>
    <row r="111" spans="1:11" ht="19.5" customHeight="1">
      <c r="A111" s="530"/>
      <c r="C111" s="416"/>
      <c r="D111" s="417"/>
      <c r="E111" s="417"/>
      <c r="F111" s="417"/>
      <c r="G111" s="417"/>
      <c r="H111" s="417"/>
      <c r="I111" s="419"/>
      <c r="J111" s="419"/>
      <c r="K111" s="419"/>
    </row>
    <row r="112" spans="1:11" ht="19.5" customHeight="1">
      <c r="A112" s="530"/>
      <c r="C112" s="416"/>
      <c r="D112" s="417"/>
      <c r="E112" s="417"/>
      <c r="F112" s="417"/>
      <c r="G112" s="417"/>
      <c r="H112" s="417"/>
      <c r="I112" s="419"/>
      <c r="J112" s="419"/>
      <c r="K112" s="419"/>
    </row>
    <row r="113" spans="1:11" ht="19.5" customHeight="1">
      <c r="A113" s="530"/>
      <c r="C113" s="416"/>
      <c r="D113" s="417"/>
      <c r="E113" s="417"/>
      <c r="F113" s="417"/>
      <c r="G113" s="417"/>
      <c r="H113" s="417"/>
      <c r="I113" s="419"/>
      <c r="J113" s="419"/>
      <c r="K113" s="419"/>
    </row>
    <row r="114" spans="1:11" ht="19.5" customHeight="1">
      <c r="A114" s="530"/>
      <c r="C114" s="416"/>
      <c r="D114" s="417"/>
      <c r="E114" s="417"/>
      <c r="F114" s="417"/>
      <c r="G114" s="417"/>
      <c r="H114" s="417"/>
      <c r="I114" s="419"/>
      <c r="J114" s="419"/>
      <c r="K114" s="419"/>
    </row>
    <row r="115" spans="1:11" ht="19.5" customHeight="1">
      <c r="A115" s="530"/>
      <c r="C115" s="416"/>
      <c r="D115" s="417"/>
      <c r="E115" s="417"/>
      <c r="F115" s="417"/>
      <c r="G115" s="417"/>
      <c r="H115" s="417"/>
      <c r="I115" s="419"/>
      <c r="J115" s="419"/>
      <c r="K115" s="419"/>
    </row>
    <row r="116" spans="1:11" ht="19.5" customHeight="1">
      <c r="A116" s="530"/>
      <c r="C116" s="416"/>
      <c r="D116" s="417"/>
      <c r="E116" s="417"/>
      <c r="F116" s="417"/>
      <c r="G116" s="417"/>
      <c r="H116" s="417"/>
      <c r="I116" s="419"/>
      <c r="J116" s="419"/>
      <c r="K116" s="419"/>
    </row>
    <row r="117" spans="1:11" ht="19.5" customHeight="1">
      <c r="A117" s="530"/>
      <c r="C117" s="416"/>
      <c r="D117" s="417"/>
      <c r="E117" s="417"/>
      <c r="F117" s="417"/>
      <c r="G117" s="417"/>
      <c r="H117" s="417"/>
      <c r="I117" s="419"/>
      <c r="J117" s="419"/>
      <c r="K117" s="419"/>
    </row>
    <row r="118" spans="1:11" ht="19.5" customHeight="1">
      <c r="A118" s="530"/>
      <c r="C118" s="416"/>
      <c r="D118" s="417"/>
      <c r="E118" s="417"/>
      <c r="F118" s="417"/>
      <c r="G118" s="417"/>
      <c r="H118" s="417"/>
      <c r="I118" s="419"/>
      <c r="J118" s="419"/>
      <c r="K118" s="419"/>
    </row>
    <row r="119" spans="1:11" ht="19.5" customHeight="1">
      <c r="A119" s="530"/>
      <c r="C119" s="416"/>
      <c r="D119" s="417"/>
      <c r="E119" s="417"/>
      <c r="F119" s="417"/>
      <c r="G119" s="417"/>
      <c r="H119" s="417"/>
      <c r="I119" s="419"/>
      <c r="J119" s="419"/>
      <c r="K119" s="419"/>
    </row>
    <row r="120" spans="1:11" ht="19.5" customHeight="1">
      <c r="A120" s="530"/>
      <c r="C120" s="416"/>
      <c r="D120" s="417"/>
      <c r="E120" s="417"/>
      <c r="F120" s="417"/>
      <c r="G120" s="417"/>
      <c r="H120" s="417"/>
      <c r="I120" s="419"/>
      <c r="J120" s="419"/>
      <c r="K120" s="419"/>
    </row>
    <row r="121" spans="1:11" ht="19.5" customHeight="1">
      <c r="A121" s="530"/>
      <c r="C121" s="416"/>
      <c r="D121" s="417"/>
      <c r="E121" s="417"/>
      <c r="F121" s="417"/>
      <c r="G121" s="417"/>
      <c r="H121" s="417"/>
      <c r="I121" s="419"/>
      <c r="J121" s="419"/>
      <c r="K121" s="419"/>
    </row>
    <row r="122" spans="1:11" ht="19.5" customHeight="1">
      <c r="A122" s="530"/>
      <c r="C122" s="416"/>
      <c r="D122" s="417"/>
      <c r="E122" s="417"/>
      <c r="F122" s="417"/>
      <c r="G122" s="417"/>
      <c r="H122" s="417"/>
      <c r="I122" s="419"/>
      <c r="J122" s="419"/>
      <c r="K122" s="419"/>
    </row>
    <row r="123" spans="1:11" ht="19.5" customHeight="1">
      <c r="A123" s="530"/>
      <c r="C123" s="416"/>
      <c r="D123" s="417"/>
      <c r="E123" s="417"/>
      <c r="F123" s="417"/>
      <c r="G123" s="417"/>
      <c r="H123" s="417"/>
      <c r="I123" s="419"/>
      <c r="J123" s="419"/>
      <c r="K123" s="419"/>
    </row>
    <row r="124" spans="1:11" ht="19.5" customHeight="1">
      <c r="A124" s="530"/>
      <c r="C124" s="416"/>
      <c r="D124" s="417"/>
      <c r="E124" s="417"/>
      <c r="F124" s="417"/>
      <c r="G124" s="417"/>
      <c r="H124" s="417"/>
      <c r="I124" s="419"/>
      <c r="J124" s="419"/>
      <c r="K124" s="419"/>
    </row>
    <row r="125" spans="1:11" ht="19.5" customHeight="1">
      <c r="A125" s="530"/>
      <c r="C125" s="416"/>
      <c r="D125" s="417"/>
      <c r="E125" s="417"/>
      <c r="F125" s="417"/>
      <c r="G125" s="417"/>
      <c r="H125" s="417"/>
      <c r="I125" s="419"/>
      <c r="J125" s="419"/>
      <c r="K125" s="419"/>
    </row>
    <row r="126" spans="1:11" ht="19.5" customHeight="1">
      <c r="A126" s="530"/>
      <c r="C126" s="416"/>
      <c r="D126" s="417"/>
      <c r="E126" s="417"/>
      <c r="F126" s="417"/>
      <c r="G126" s="417"/>
      <c r="H126" s="417"/>
      <c r="I126" s="419"/>
      <c r="J126" s="419"/>
      <c r="K126" s="419"/>
    </row>
    <row r="127" spans="1:11" ht="19.5" customHeight="1">
      <c r="A127" s="530"/>
      <c r="C127" s="416"/>
      <c r="D127" s="417"/>
      <c r="E127" s="417"/>
      <c r="F127" s="417"/>
      <c r="G127" s="417"/>
      <c r="H127" s="417"/>
      <c r="I127" s="419"/>
      <c r="J127" s="419"/>
      <c r="K127" s="419"/>
    </row>
    <row r="128" spans="1:11" ht="19.5" customHeight="1">
      <c r="A128" s="530"/>
      <c r="C128" s="416"/>
      <c r="D128" s="417"/>
      <c r="E128" s="417"/>
      <c r="F128" s="417"/>
      <c r="G128" s="417"/>
      <c r="H128" s="417"/>
      <c r="I128" s="419"/>
      <c r="J128" s="419"/>
      <c r="K128" s="419"/>
    </row>
    <row r="129" spans="1:11" ht="19.5" customHeight="1">
      <c r="A129" s="530"/>
      <c r="C129" s="416"/>
      <c r="D129" s="417"/>
      <c r="E129" s="417"/>
      <c r="F129" s="417"/>
      <c r="G129" s="417"/>
      <c r="H129" s="417"/>
      <c r="I129" s="419"/>
      <c r="J129" s="419"/>
      <c r="K129" s="419"/>
    </row>
    <row r="130" spans="1:11" ht="19.5" customHeight="1">
      <c r="A130" s="530"/>
      <c r="C130" s="416"/>
      <c r="D130" s="417"/>
      <c r="E130" s="417"/>
      <c r="F130" s="417"/>
      <c r="G130" s="417"/>
      <c r="H130" s="417"/>
      <c r="I130" s="419"/>
      <c r="J130" s="419"/>
      <c r="K130" s="419"/>
    </row>
    <row r="131" spans="1:11" ht="19.5" customHeight="1">
      <c r="A131" s="530"/>
      <c r="C131" s="416"/>
      <c r="D131" s="417"/>
      <c r="E131" s="417"/>
      <c r="F131" s="417"/>
      <c r="G131" s="417"/>
      <c r="H131" s="417"/>
      <c r="I131" s="419"/>
      <c r="J131" s="419"/>
      <c r="K131" s="419"/>
    </row>
    <row r="132" spans="1:11" ht="19.5" customHeight="1">
      <c r="A132" s="530"/>
      <c r="C132" s="416"/>
      <c r="D132" s="417"/>
      <c r="E132" s="417"/>
      <c r="F132" s="417"/>
      <c r="G132" s="417"/>
      <c r="H132" s="417"/>
      <c r="I132" s="419"/>
      <c r="J132" s="419"/>
      <c r="K132" s="419"/>
    </row>
    <row r="133" spans="1:11" ht="19.5" customHeight="1">
      <c r="A133" s="530"/>
      <c r="C133" s="416"/>
      <c r="D133" s="417"/>
      <c r="E133" s="417"/>
      <c r="F133" s="417"/>
      <c r="G133" s="417"/>
      <c r="H133" s="417"/>
      <c r="I133" s="419"/>
      <c r="J133" s="419"/>
      <c r="K133" s="419"/>
    </row>
    <row r="134" spans="1:11" ht="19.5" customHeight="1">
      <c r="A134" s="530"/>
      <c r="C134" s="416"/>
      <c r="D134" s="417"/>
      <c r="E134" s="417"/>
      <c r="F134" s="417"/>
      <c r="G134" s="417"/>
      <c r="H134" s="417"/>
      <c r="I134" s="419"/>
      <c r="J134" s="419"/>
      <c r="K134" s="419"/>
    </row>
    <row r="135" spans="1:11" ht="19.5" customHeight="1">
      <c r="A135" s="530"/>
      <c r="C135" s="416"/>
      <c r="D135" s="417"/>
      <c r="E135" s="417"/>
      <c r="F135" s="417"/>
      <c r="G135" s="417"/>
      <c r="H135" s="417"/>
      <c r="I135" s="419"/>
      <c r="J135" s="419"/>
      <c r="K135" s="419"/>
    </row>
    <row r="136" spans="1:11" ht="19.5" customHeight="1">
      <c r="A136" s="530"/>
      <c r="C136" s="416"/>
      <c r="D136" s="417"/>
      <c r="E136" s="417"/>
      <c r="F136" s="417"/>
      <c r="G136" s="417"/>
      <c r="H136" s="417"/>
      <c r="I136" s="419"/>
      <c r="J136" s="419"/>
      <c r="K136" s="419"/>
    </row>
    <row r="137" spans="1:11" ht="19.5" customHeight="1">
      <c r="A137" s="530"/>
      <c r="C137" s="416"/>
      <c r="D137" s="417"/>
      <c r="E137" s="417"/>
      <c r="F137" s="417"/>
      <c r="G137" s="417"/>
      <c r="H137" s="417"/>
      <c r="I137" s="419"/>
      <c r="J137" s="419"/>
      <c r="K137" s="419"/>
    </row>
    <row r="138" spans="1:11" ht="19.5" customHeight="1">
      <c r="A138" s="530"/>
      <c r="C138" s="416"/>
      <c r="D138" s="417"/>
      <c r="E138" s="417"/>
      <c r="F138" s="417"/>
      <c r="G138" s="417"/>
      <c r="H138" s="417"/>
      <c r="I138" s="419"/>
      <c r="J138" s="419"/>
      <c r="K138" s="419"/>
    </row>
    <row r="139" spans="1:11" ht="19.5" customHeight="1">
      <c r="A139" s="530"/>
      <c r="C139" s="416"/>
      <c r="D139" s="417"/>
      <c r="E139" s="417"/>
      <c r="F139" s="417"/>
      <c r="G139" s="417"/>
      <c r="H139" s="417"/>
      <c r="I139" s="419"/>
      <c r="J139" s="419"/>
      <c r="K139" s="419"/>
    </row>
    <row r="140" spans="1:11" ht="19.5" customHeight="1">
      <c r="A140" s="530"/>
      <c r="C140" s="416"/>
      <c r="D140" s="417"/>
      <c r="E140" s="417"/>
      <c r="F140" s="417"/>
      <c r="G140" s="417"/>
      <c r="H140" s="417"/>
      <c r="I140" s="419"/>
      <c r="J140" s="419"/>
      <c r="K140" s="419"/>
    </row>
    <row r="141" spans="1:11" ht="19.5" customHeight="1">
      <c r="A141" s="530"/>
      <c r="C141" s="416"/>
      <c r="D141" s="417"/>
      <c r="E141" s="417"/>
      <c r="F141" s="417"/>
      <c r="G141" s="417"/>
      <c r="H141" s="417"/>
      <c r="I141" s="419"/>
      <c r="J141" s="419"/>
      <c r="K141" s="419"/>
    </row>
    <row r="142" spans="1:11" ht="19.5" customHeight="1">
      <c r="A142" s="530"/>
      <c r="C142" s="416"/>
      <c r="D142" s="417"/>
      <c r="E142" s="417"/>
      <c r="F142" s="417"/>
      <c r="G142" s="417"/>
      <c r="H142" s="417"/>
      <c r="I142" s="419"/>
      <c r="J142" s="419"/>
      <c r="K142" s="419"/>
    </row>
    <row r="143" spans="1:11" ht="19.5" customHeight="1">
      <c r="A143" s="530"/>
      <c r="C143" s="416"/>
      <c r="D143" s="417"/>
      <c r="E143" s="417"/>
      <c r="F143" s="417"/>
      <c r="G143" s="417"/>
      <c r="H143" s="417"/>
      <c r="I143" s="419"/>
      <c r="J143" s="419"/>
      <c r="K143" s="419"/>
    </row>
    <row r="144" spans="1:11" ht="19.5" customHeight="1">
      <c r="A144" s="530"/>
      <c r="C144" s="416"/>
      <c r="D144" s="417"/>
      <c r="E144" s="417"/>
      <c r="F144" s="417"/>
      <c r="G144" s="417"/>
      <c r="H144" s="417"/>
      <c r="I144" s="419"/>
      <c r="J144" s="419"/>
      <c r="K144" s="419"/>
    </row>
    <row r="145" spans="1:11" ht="19.5" customHeight="1">
      <c r="A145" s="530"/>
      <c r="C145" s="416"/>
      <c r="D145" s="417"/>
      <c r="E145" s="417"/>
      <c r="F145" s="417"/>
      <c r="G145" s="417"/>
      <c r="H145" s="417"/>
      <c r="I145" s="419"/>
      <c r="J145" s="419"/>
      <c r="K145" s="419"/>
    </row>
    <row r="146" spans="1:11" ht="19.5" customHeight="1">
      <c r="A146" s="530"/>
      <c r="C146" s="416"/>
      <c r="D146" s="417"/>
      <c r="E146" s="417"/>
      <c r="F146" s="417"/>
      <c r="G146" s="417"/>
      <c r="H146" s="417"/>
      <c r="I146" s="419"/>
      <c r="J146" s="419"/>
      <c r="K146" s="419"/>
    </row>
    <row r="147" spans="1:11" ht="19.5" customHeight="1">
      <c r="A147" s="530"/>
      <c r="C147" s="416"/>
      <c r="D147" s="417"/>
      <c r="E147" s="417"/>
      <c r="F147" s="417"/>
      <c r="G147" s="417"/>
      <c r="H147" s="417"/>
      <c r="I147" s="419"/>
      <c r="J147" s="419"/>
      <c r="K147" s="419"/>
    </row>
    <row r="148" spans="1:11" ht="19.5" customHeight="1">
      <c r="A148" s="530"/>
      <c r="C148" s="416"/>
      <c r="D148" s="417"/>
      <c r="E148" s="417"/>
      <c r="F148" s="417"/>
      <c r="G148" s="417"/>
      <c r="H148" s="417"/>
      <c r="I148" s="419"/>
      <c r="J148" s="419"/>
      <c r="K148" s="419"/>
    </row>
    <row r="149" spans="1:11" ht="19.5" customHeight="1">
      <c r="A149" s="530"/>
      <c r="C149" s="416"/>
      <c r="D149" s="417"/>
      <c r="E149" s="417"/>
      <c r="F149" s="417"/>
      <c r="G149" s="417"/>
      <c r="H149" s="417"/>
      <c r="I149" s="419"/>
      <c r="J149" s="419"/>
      <c r="K149" s="419"/>
    </row>
    <row r="150" spans="1:11" ht="19.5" customHeight="1">
      <c r="A150" s="530"/>
      <c r="C150" s="416"/>
      <c r="D150" s="417"/>
      <c r="E150" s="417"/>
      <c r="F150" s="417"/>
      <c r="G150" s="417"/>
      <c r="H150" s="417"/>
      <c r="I150" s="419"/>
      <c r="J150" s="419"/>
      <c r="K150" s="419"/>
    </row>
    <row r="151" spans="1:11" ht="19.5" customHeight="1">
      <c r="A151" s="530"/>
      <c r="C151" s="416"/>
      <c r="D151" s="417"/>
      <c r="E151" s="417"/>
      <c r="F151" s="417"/>
      <c r="G151" s="417"/>
      <c r="H151" s="417"/>
      <c r="I151" s="419"/>
      <c r="J151" s="419"/>
      <c r="K151" s="419"/>
    </row>
    <row r="152" spans="1:11" ht="19.5" customHeight="1">
      <c r="A152" s="530"/>
      <c r="C152" s="416"/>
      <c r="D152" s="417"/>
      <c r="E152" s="417"/>
      <c r="F152" s="417"/>
      <c r="G152" s="417"/>
      <c r="H152" s="417"/>
      <c r="I152" s="419"/>
      <c r="J152" s="419"/>
      <c r="K152" s="419"/>
    </row>
    <row r="153" spans="1:11" ht="19.5" customHeight="1">
      <c r="A153" s="530"/>
      <c r="C153" s="416"/>
      <c r="D153" s="417"/>
      <c r="E153" s="417"/>
      <c r="F153" s="417"/>
      <c r="G153" s="417"/>
      <c r="H153" s="417"/>
      <c r="I153" s="419"/>
      <c r="J153" s="419"/>
      <c r="K153" s="419"/>
    </row>
    <row r="154" spans="1:11" s="477" customFormat="1" ht="15" customHeight="1">
      <c r="A154" s="530" t="s">
        <v>432</v>
      </c>
      <c r="B154" s="75"/>
      <c r="C154" s="126" t="s">
        <v>87</v>
      </c>
      <c r="E154" s="468"/>
      <c r="F154" s="468"/>
      <c r="G154" s="468"/>
      <c r="H154" s="468"/>
      <c r="I154" s="481"/>
      <c r="J154" s="468"/>
      <c r="K154" s="481"/>
    </row>
    <row r="155" spans="1:11" ht="15" customHeight="1">
      <c r="A155" s="530"/>
      <c r="C155" s="126"/>
      <c r="E155" s="113"/>
      <c r="F155" s="113"/>
      <c r="G155" s="113"/>
      <c r="H155" s="113"/>
      <c r="I155" s="329"/>
      <c r="J155" s="113"/>
      <c r="K155" s="328" t="s">
        <v>317</v>
      </c>
    </row>
    <row r="156" spans="1:11" ht="15" customHeight="1">
      <c r="A156" s="530"/>
      <c r="C156" s="611" t="s">
        <v>399</v>
      </c>
      <c r="E156" s="611" t="s">
        <v>648</v>
      </c>
      <c r="F156" s="113"/>
      <c r="G156" s="653" t="s">
        <v>464</v>
      </c>
      <c r="H156" s="113"/>
      <c r="I156" s="653" t="s">
        <v>649</v>
      </c>
      <c r="J156" s="113"/>
      <c r="K156" s="611" t="s">
        <v>398</v>
      </c>
    </row>
    <row r="157" spans="1:11" ht="15" customHeight="1">
      <c r="A157" s="530"/>
      <c r="C157" s="612"/>
      <c r="E157" s="612"/>
      <c r="F157" s="113"/>
      <c r="G157" s="654"/>
      <c r="H157" s="113"/>
      <c r="I157" s="654"/>
      <c r="J157" s="113"/>
      <c r="K157" s="612"/>
    </row>
    <row r="158" spans="1:11" ht="1.5" customHeight="1">
      <c r="A158" s="530"/>
      <c r="C158" s="126"/>
      <c r="E158" s="113"/>
      <c r="F158" s="113"/>
      <c r="G158" s="135"/>
      <c r="H158" s="113"/>
      <c r="I158" s="135"/>
      <c r="J158" s="113"/>
      <c r="K158" s="329"/>
    </row>
    <row r="159" spans="1:11" ht="18" customHeight="1">
      <c r="A159" s="530"/>
      <c r="C159" s="244" t="s">
        <v>88</v>
      </c>
      <c r="E159" s="113"/>
      <c r="F159" s="113"/>
      <c r="G159" s="135"/>
      <c r="H159" s="113"/>
      <c r="I159" s="135"/>
      <c r="J159" s="113"/>
      <c r="K159" s="329"/>
    </row>
    <row r="160" spans="1:11" ht="18" customHeight="1">
      <c r="A160" s="530"/>
      <c r="C160" s="325" t="s">
        <v>643</v>
      </c>
      <c r="E160" s="238">
        <v>241705750</v>
      </c>
      <c r="F160" s="133"/>
      <c r="G160" s="136">
        <v>267227596</v>
      </c>
      <c r="H160" s="133"/>
      <c r="I160" s="136">
        <v>62000000</v>
      </c>
      <c r="J160" s="133"/>
      <c r="K160" s="330">
        <f>SUM(E160:I160)</f>
        <v>570933346</v>
      </c>
    </row>
    <row r="161" spans="1:11" ht="18" customHeight="1">
      <c r="A161" s="530"/>
      <c r="C161" s="325" t="s">
        <v>289</v>
      </c>
      <c r="E161" s="136">
        <v>0</v>
      </c>
      <c r="F161" s="133"/>
      <c r="G161" s="136">
        <v>0</v>
      </c>
      <c r="H161" s="133"/>
      <c r="I161" s="136">
        <v>0</v>
      </c>
      <c r="J161" s="133"/>
      <c r="K161" s="330">
        <f t="shared" ref="K161:K166" si="8">SUM(E161:I161)</f>
        <v>0</v>
      </c>
    </row>
    <row r="162" spans="1:11" ht="15" customHeight="1">
      <c r="A162" s="530"/>
      <c r="C162" s="325" t="s">
        <v>294</v>
      </c>
      <c r="E162" s="136">
        <v>0</v>
      </c>
      <c r="F162" s="133"/>
      <c r="G162" s="136">
        <v>0</v>
      </c>
      <c r="H162" s="133"/>
      <c r="I162" s="136">
        <v>0</v>
      </c>
      <c r="J162" s="133"/>
      <c r="K162" s="330">
        <f t="shared" si="8"/>
        <v>0</v>
      </c>
    </row>
    <row r="163" spans="1:11" ht="18" customHeight="1">
      <c r="A163" s="530"/>
      <c r="C163" s="325" t="s">
        <v>292</v>
      </c>
      <c r="E163" s="136">
        <v>0</v>
      </c>
      <c r="F163" s="133"/>
      <c r="G163" s="136">
        <v>0</v>
      </c>
      <c r="H163" s="133"/>
      <c r="I163" s="136">
        <v>0</v>
      </c>
      <c r="J163" s="133"/>
      <c r="K163" s="330">
        <f t="shared" si="8"/>
        <v>0</v>
      </c>
    </row>
    <row r="164" spans="1:11" ht="15" customHeight="1">
      <c r="A164" s="530"/>
      <c r="C164" s="325" t="s">
        <v>297</v>
      </c>
      <c r="E164" s="136">
        <v>0</v>
      </c>
      <c r="F164" s="133"/>
      <c r="G164" s="136">
        <v>0</v>
      </c>
      <c r="H164" s="133"/>
      <c r="I164" s="136">
        <v>0</v>
      </c>
      <c r="J164" s="133"/>
      <c r="K164" s="330">
        <f t="shared" si="8"/>
        <v>0</v>
      </c>
    </row>
    <row r="165" spans="1:11" ht="15" customHeight="1">
      <c r="A165" s="530"/>
      <c r="C165" s="325" t="s">
        <v>522</v>
      </c>
      <c r="E165" s="136">
        <v>0</v>
      </c>
      <c r="F165" s="133"/>
      <c r="G165" s="136">
        <v>0</v>
      </c>
      <c r="H165" s="133"/>
      <c r="I165" s="136">
        <v>0</v>
      </c>
      <c r="J165" s="133"/>
      <c r="K165" s="330">
        <f t="shared" si="8"/>
        <v>0</v>
      </c>
    </row>
    <row r="166" spans="1:11" ht="18" customHeight="1">
      <c r="A166" s="530"/>
      <c r="C166" s="325" t="s">
        <v>644</v>
      </c>
      <c r="E166" s="136">
        <f>SUM(E160:E165)</f>
        <v>241705750</v>
      </c>
      <c r="F166" s="133"/>
      <c r="G166" s="136">
        <f>SUM(G160:G165)</f>
        <v>267227596</v>
      </c>
      <c r="H166" s="133"/>
      <c r="I166" s="136">
        <f>SUM(I160:I165)</f>
        <v>62000000</v>
      </c>
      <c r="J166" s="133"/>
      <c r="K166" s="330">
        <f t="shared" si="8"/>
        <v>570933346</v>
      </c>
    </row>
    <row r="167" spans="1:11" ht="1.5" customHeight="1">
      <c r="A167" s="530"/>
      <c r="C167" s="326"/>
      <c r="E167" s="133"/>
      <c r="F167" s="133"/>
      <c r="G167" s="136"/>
      <c r="H167" s="133"/>
      <c r="I167" s="136"/>
      <c r="J167" s="133"/>
      <c r="K167" s="330"/>
    </row>
    <row r="168" spans="1:11" ht="18" customHeight="1">
      <c r="A168" s="530"/>
      <c r="C168" s="244" t="s">
        <v>370</v>
      </c>
      <c r="E168" s="133"/>
      <c r="F168" s="133"/>
      <c r="G168" s="136"/>
      <c r="H168" s="133"/>
      <c r="I168" s="136"/>
      <c r="J168" s="133"/>
      <c r="K168" s="330"/>
    </row>
    <row r="169" spans="1:11" ht="18" customHeight="1">
      <c r="A169" s="530"/>
      <c r="C169" s="325" t="s">
        <v>643</v>
      </c>
      <c r="E169" s="238">
        <v>241705750</v>
      </c>
      <c r="F169" s="133"/>
      <c r="G169" s="136">
        <v>173138174</v>
      </c>
      <c r="H169" s="133"/>
      <c r="I169" s="136">
        <v>53532197</v>
      </c>
      <c r="J169" s="133"/>
      <c r="K169" s="330">
        <f t="shared" ref="K169:K174" si="9">SUM(E169:I169)</f>
        <v>468376121</v>
      </c>
    </row>
    <row r="170" spans="1:11" ht="18" customHeight="1">
      <c r="A170" s="530"/>
      <c r="C170" s="325" t="s">
        <v>290</v>
      </c>
      <c r="E170" s="136">
        <v>0</v>
      </c>
      <c r="F170" s="133"/>
      <c r="G170" s="136">
        <v>13361379</v>
      </c>
      <c r="H170" s="133"/>
      <c r="I170" s="136">
        <v>3099999</v>
      </c>
      <c r="J170" s="133"/>
      <c r="K170" s="330">
        <f t="shared" si="9"/>
        <v>16461378</v>
      </c>
    </row>
    <row r="171" spans="1:11" ht="15" customHeight="1">
      <c r="A171" s="530"/>
      <c r="C171" s="325" t="s">
        <v>523</v>
      </c>
      <c r="E171" s="136">
        <v>0</v>
      </c>
      <c r="F171" s="133"/>
      <c r="G171" s="136">
        <v>0</v>
      </c>
      <c r="H171" s="133"/>
      <c r="I171" s="136">
        <v>0</v>
      </c>
      <c r="J171" s="133"/>
      <c r="K171" s="330">
        <f t="shared" si="9"/>
        <v>0</v>
      </c>
    </row>
    <row r="172" spans="1:11" ht="15" customHeight="1">
      <c r="A172" s="530"/>
      <c r="C172" s="325" t="s">
        <v>297</v>
      </c>
      <c r="E172" s="238">
        <v>0</v>
      </c>
      <c r="F172" s="133"/>
      <c r="G172" s="136">
        <v>0</v>
      </c>
      <c r="H172" s="133"/>
      <c r="I172" s="136">
        <v>0</v>
      </c>
      <c r="J172" s="133"/>
      <c r="K172" s="330">
        <f t="shared" si="9"/>
        <v>0</v>
      </c>
    </row>
    <row r="173" spans="1:11" ht="15" hidden="1" customHeight="1">
      <c r="A173" s="530"/>
      <c r="C173" s="325" t="s">
        <v>293</v>
      </c>
      <c r="E173" s="136">
        <v>0</v>
      </c>
      <c r="F173" s="133"/>
      <c r="G173" s="136">
        <v>0</v>
      </c>
      <c r="H173" s="133"/>
      <c r="I173" s="136">
        <v>0</v>
      </c>
      <c r="J173" s="133"/>
      <c r="K173" s="330">
        <f t="shared" si="9"/>
        <v>0</v>
      </c>
    </row>
    <row r="174" spans="1:11" ht="18" customHeight="1">
      <c r="A174" s="530"/>
      <c r="C174" s="325" t="s">
        <v>644</v>
      </c>
      <c r="E174" s="136">
        <f>SUM(E169:E173)</f>
        <v>241705750</v>
      </c>
      <c r="F174" s="133"/>
      <c r="G174" s="136">
        <f>SUM(G169:G173)</f>
        <v>186499553</v>
      </c>
      <c r="H174" s="133"/>
      <c r="I174" s="136">
        <f>SUM(I169:I173)</f>
        <v>56632196</v>
      </c>
      <c r="J174" s="133"/>
      <c r="K174" s="330">
        <f t="shared" si="9"/>
        <v>484837499</v>
      </c>
    </row>
    <row r="175" spans="1:11" ht="1.5" customHeight="1">
      <c r="A175" s="530"/>
      <c r="C175" s="326"/>
      <c r="E175" s="133"/>
      <c r="F175" s="133"/>
      <c r="G175" s="136"/>
      <c r="H175" s="133"/>
      <c r="I175" s="136"/>
      <c r="J175" s="133"/>
      <c r="K175" s="330"/>
    </row>
    <row r="176" spans="1:11" ht="18" customHeight="1">
      <c r="A176" s="530"/>
      <c r="C176" s="244" t="s">
        <v>295</v>
      </c>
      <c r="E176" s="136"/>
      <c r="F176" s="133"/>
      <c r="G176" s="136"/>
      <c r="H176" s="133"/>
      <c r="I176" s="136"/>
      <c r="J176" s="133"/>
      <c r="K176" s="330"/>
    </row>
    <row r="177" spans="1:11" ht="18" customHeight="1">
      <c r="A177" s="530"/>
      <c r="C177" s="327" t="s">
        <v>645</v>
      </c>
      <c r="E177" s="144">
        <f>E160-E169</f>
        <v>0</v>
      </c>
      <c r="F177" s="133"/>
      <c r="G177" s="330">
        <f>G160-G169</f>
        <v>94089422</v>
      </c>
      <c r="H177" s="133"/>
      <c r="I177" s="330">
        <f>I160-I169</f>
        <v>8467803</v>
      </c>
      <c r="J177" s="133"/>
      <c r="K177" s="330">
        <f>SUM(E177:I177)</f>
        <v>102557225</v>
      </c>
    </row>
    <row r="178" spans="1:11" ht="18" customHeight="1">
      <c r="A178" s="530"/>
      <c r="C178" s="327" t="s">
        <v>646</v>
      </c>
      <c r="E178" s="144">
        <f>E166-E174</f>
        <v>0</v>
      </c>
      <c r="F178" s="133"/>
      <c r="G178" s="330">
        <f>G166-G174</f>
        <v>80728043</v>
      </c>
      <c r="H178" s="133"/>
      <c r="I178" s="330">
        <f>I166-I174</f>
        <v>5367804</v>
      </c>
      <c r="J178" s="133"/>
      <c r="K178" s="330">
        <f>SUM(E178:I178)</f>
        <v>86095847</v>
      </c>
    </row>
    <row r="179" spans="1:11" ht="3.75" customHeight="1">
      <c r="A179" s="530"/>
      <c r="C179" s="75"/>
      <c r="I179" s="268"/>
      <c r="K179" s="268"/>
    </row>
    <row r="180" spans="1:11">
      <c r="A180" s="530"/>
      <c r="C180" s="655"/>
      <c r="D180" s="656"/>
      <c r="E180" s="656"/>
      <c r="F180" s="656"/>
      <c r="G180" s="656"/>
      <c r="H180" s="656"/>
      <c r="I180" s="656"/>
      <c r="J180" s="656"/>
      <c r="K180" s="656"/>
    </row>
    <row r="181" spans="1:11" s="477" customFormat="1" ht="17.100000000000001" customHeight="1">
      <c r="A181" s="74">
        <v>9</v>
      </c>
      <c r="B181" s="75"/>
      <c r="C181" s="75" t="s">
        <v>403</v>
      </c>
      <c r="I181" s="478"/>
      <c r="J181" s="479"/>
      <c r="K181" s="480"/>
    </row>
    <row r="182" spans="1:11" ht="17.100000000000001" customHeight="1">
      <c r="A182" s="74"/>
      <c r="C182" s="75"/>
      <c r="I182" s="77"/>
      <c r="J182" s="259"/>
      <c r="K182" s="67" t="s">
        <v>317</v>
      </c>
    </row>
    <row r="183" spans="1:11" ht="17.100000000000001" customHeight="1">
      <c r="A183" s="74"/>
      <c r="C183" s="421" t="s">
        <v>399</v>
      </c>
      <c r="E183" s="286" t="s">
        <v>650</v>
      </c>
      <c r="F183" s="530"/>
      <c r="G183" s="531" t="s">
        <v>448</v>
      </c>
      <c r="H183" s="530"/>
      <c r="I183" s="287" t="s">
        <v>449</v>
      </c>
      <c r="J183" s="529"/>
      <c r="K183" s="288" t="s">
        <v>651</v>
      </c>
    </row>
    <row r="184" spans="1:11" ht="30">
      <c r="A184" s="74"/>
      <c r="C184" s="540" t="s">
        <v>652</v>
      </c>
      <c r="I184" s="77"/>
      <c r="J184" s="259"/>
      <c r="K184" s="289" t="s">
        <v>443</v>
      </c>
    </row>
    <row r="185" spans="1:11" s="76" customFormat="1" ht="16.5" customHeight="1">
      <c r="A185" s="371"/>
      <c r="C185" s="76" t="s">
        <v>653</v>
      </c>
      <c r="E185" s="237">
        <f>E186</f>
        <v>179136249277</v>
      </c>
      <c r="F185" s="331"/>
      <c r="G185" s="237">
        <f>SUM(G186:G186)</f>
        <v>0</v>
      </c>
      <c r="H185" s="331"/>
      <c r="I185" s="317">
        <f>SUM(I186:I186)</f>
        <v>290253348</v>
      </c>
      <c r="J185" s="317"/>
      <c r="K185" s="272">
        <f>E185+G185-I185</f>
        <v>178845995929</v>
      </c>
    </row>
    <row r="186" spans="1:11" ht="16.5" customHeight="1">
      <c r="A186" s="74"/>
      <c r="C186" s="76" t="s">
        <v>654</v>
      </c>
      <c r="E186" s="308">
        <v>179136249277</v>
      </c>
      <c r="F186" s="308"/>
      <c r="G186" s="308"/>
      <c r="H186" s="308"/>
      <c r="I186" s="105">
        <v>290253348</v>
      </c>
      <c r="J186" s="105"/>
      <c r="K186" s="105">
        <f>E186+G186-I186</f>
        <v>178845995929</v>
      </c>
    </row>
    <row r="187" spans="1:11" s="76" customFormat="1" ht="16.5" customHeight="1">
      <c r="A187" s="371"/>
      <c r="C187" s="76" t="s">
        <v>370</v>
      </c>
      <c r="E187" s="308">
        <f>SUM(E188:E188)</f>
        <v>19785332200</v>
      </c>
      <c r="F187" s="308"/>
      <c r="G187" s="308"/>
      <c r="H187" s="308"/>
      <c r="I187" s="105">
        <f>SUM(I188:I188)</f>
        <v>0</v>
      </c>
      <c r="J187" s="105"/>
      <c r="K187" s="272">
        <f>K188</f>
        <v>20745148744</v>
      </c>
    </row>
    <row r="188" spans="1:11">
      <c r="A188" s="74"/>
      <c r="C188" s="76" t="s">
        <v>654</v>
      </c>
      <c r="E188" s="308">
        <v>19785332200</v>
      </c>
      <c r="F188" s="308"/>
      <c r="G188" s="308">
        <v>959816544</v>
      </c>
      <c r="H188" s="308"/>
      <c r="I188" s="105">
        <v>0</v>
      </c>
      <c r="J188" s="105"/>
      <c r="K188" s="105">
        <f>SUM(E188:I188)</f>
        <v>20745148744</v>
      </c>
    </row>
    <row r="189" spans="1:11">
      <c r="A189" s="74"/>
      <c r="C189" s="527" t="s">
        <v>295</v>
      </c>
      <c r="E189" s="308">
        <f>SUM(E190:E190)</f>
        <v>159350917077</v>
      </c>
      <c r="F189" s="308"/>
      <c r="G189" s="308"/>
      <c r="H189" s="308"/>
      <c r="I189" s="105"/>
      <c r="J189" s="105"/>
      <c r="K189" s="272">
        <f>SUM(K190:K190)</f>
        <v>158100847185</v>
      </c>
    </row>
    <row r="190" spans="1:11" ht="16.5" customHeight="1">
      <c r="A190" s="74"/>
      <c r="C190" s="76" t="s">
        <v>654</v>
      </c>
      <c r="E190" s="310">
        <f>E186-E188</f>
        <v>159350917077</v>
      </c>
      <c r="F190" s="308"/>
      <c r="G190" s="308"/>
      <c r="H190" s="308"/>
      <c r="I190" s="105"/>
      <c r="J190" s="105"/>
      <c r="K190" s="87">
        <f>K186-K188</f>
        <v>158100847185</v>
      </c>
    </row>
    <row r="191" spans="1:11" ht="45">
      <c r="C191" s="540" t="s">
        <v>657</v>
      </c>
      <c r="I191" s="268"/>
      <c r="K191" s="268"/>
    </row>
    <row r="192" spans="1:11" ht="14.25" customHeight="1">
      <c r="C192" s="76" t="s">
        <v>653</v>
      </c>
      <c r="E192" s="308">
        <f>E193</f>
        <v>3407568000</v>
      </c>
      <c r="I192" s="268"/>
      <c r="K192" s="268">
        <f>E192+G192-I192</f>
        <v>3407568000</v>
      </c>
    </row>
    <row r="193" spans="1:11" ht="14.25" customHeight="1">
      <c r="C193" s="76" t="s">
        <v>655</v>
      </c>
      <c r="E193" s="308">
        <v>3407568000</v>
      </c>
      <c r="I193" s="268"/>
      <c r="K193" s="79">
        <f t="shared" ref="K193:K197" si="10">E193+G193-I193</f>
        <v>3407568000</v>
      </c>
    </row>
    <row r="194" spans="1:11" ht="30">
      <c r="C194" s="539" t="s">
        <v>656</v>
      </c>
      <c r="E194" s="308">
        <f>E195</f>
        <v>0</v>
      </c>
      <c r="I194" s="268"/>
      <c r="K194" s="79">
        <f t="shared" si="10"/>
        <v>0</v>
      </c>
    </row>
    <row r="195" spans="1:11">
      <c r="C195" s="76" t="s">
        <v>655</v>
      </c>
      <c r="E195" s="308">
        <v>0</v>
      </c>
      <c r="I195" s="268"/>
      <c r="K195" s="79">
        <f t="shared" si="10"/>
        <v>0</v>
      </c>
    </row>
    <row r="196" spans="1:11" ht="14.25" customHeight="1">
      <c r="C196" s="527" t="s">
        <v>295</v>
      </c>
      <c r="E196" s="308">
        <f>E197</f>
        <v>3407568000</v>
      </c>
      <c r="I196" s="268"/>
      <c r="K196" s="268">
        <f t="shared" si="10"/>
        <v>3407568000</v>
      </c>
    </row>
    <row r="197" spans="1:11">
      <c r="C197" s="76" t="s">
        <v>655</v>
      </c>
      <c r="E197" s="308">
        <f>E193-E195</f>
        <v>3407568000</v>
      </c>
      <c r="I197" s="268"/>
      <c r="K197" s="79">
        <f t="shared" si="10"/>
        <v>3407568000</v>
      </c>
    </row>
    <row r="198" spans="1:11" ht="14.25" customHeight="1">
      <c r="C198" s="75"/>
      <c r="I198" s="268"/>
      <c r="K198" s="268"/>
    </row>
    <row r="199" spans="1:11" ht="14.25" customHeight="1">
      <c r="A199" s="458">
        <v>10</v>
      </c>
      <c r="C199" s="75" t="s">
        <v>658</v>
      </c>
      <c r="I199" s="268"/>
      <c r="K199" s="268"/>
    </row>
    <row r="200" spans="1:11" s="76" customFormat="1" ht="14.25" customHeight="1">
      <c r="A200" s="273"/>
      <c r="I200" s="516">
        <f>I99</f>
        <v>42094</v>
      </c>
      <c r="J200" s="83"/>
      <c r="K200" s="402" t="str">
        <f>$K$13</f>
        <v>01/01/2015</v>
      </c>
    </row>
    <row r="201" spans="1:11" ht="17.25" customHeight="1">
      <c r="C201" s="75"/>
      <c r="I201" s="404" t="s">
        <v>431</v>
      </c>
      <c r="J201" s="83"/>
      <c r="K201" s="404" t="s">
        <v>431</v>
      </c>
    </row>
    <row r="202" spans="1:11" ht="17.25" customHeight="1">
      <c r="A202" s="458" t="s">
        <v>621</v>
      </c>
      <c r="C202" s="75" t="s">
        <v>624</v>
      </c>
      <c r="I202" s="268">
        <f>I203</f>
        <v>3896364491</v>
      </c>
      <c r="J202" s="268">
        <f t="shared" ref="J202:K202" si="11">J203</f>
        <v>0</v>
      </c>
      <c r="K202" s="268">
        <f t="shared" si="11"/>
        <v>656105798</v>
      </c>
    </row>
    <row r="203" spans="1:11" ht="17.25" customHeight="1">
      <c r="C203" s="76" t="s">
        <v>661</v>
      </c>
      <c r="I203" s="79">
        <v>3896364491</v>
      </c>
      <c r="K203" s="79">
        <v>656105798</v>
      </c>
    </row>
    <row r="204" spans="1:11" ht="17.25" customHeight="1">
      <c r="A204" s="458" t="s">
        <v>622</v>
      </c>
      <c r="C204" s="75" t="s">
        <v>640</v>
      </c>
      <c r="I204" s="268">
        <f>SUM(I205:I206)</f>
        <v>47269068533</v>
      </c>
      <c r="J204" s="79">
        <f t="shared" ref="J204:K204" si="12">SUM(J205:J206)</f>
        <v>0</v>
      </c>
      <c r="K204" s="268">
        <f t="shared" si="12"/>
        <v>45381559779</v>
      </c>
    </row>
    <row r="205" spans="1:11" ht="17.25" customHeight="1">
      <c r="C205" s="76" t="s">
        <v>659</v>
      </c>
      <c r="I205" s="79">
        <v>13625293384</v>
      </c>
      <c r="K205" s="79">
        <v>5977839052</v>
      </c>
    </row>
    <row r="206" spans="1:11" ht="17.25" customHeight="1">
      <c r="C206" s="76" t="s">
        <v>660</v>
      </c>
      <c r="I206" s="79">
        <v>33643775149</v>
      </c>
      <c r="K206" s="79">
        <v>39403720727</v>
      </c>
    </row>
    <row r="207" spans="1:11" ht="17.25" customHeight="1" thickBot="1">
      <c r="C207" s="530" t="s">
        <v>398</v>
      </c>
      <c r="I207" s="459">
        <f>I202+I204</f>
        <v>51165433024</v>
      </c>
      <c r="J207" s="460">
        <f t="shared" ref="J207:K207" si="13">J202+J204</f>
        <v>0</v>
      </c>
      <c r="K207" s="459">
        <f t="shared" si="13"/>
        <v>46037665577</v>
      </c>
    </row>
    <row r="208" spans="1:11" ht="17.25" customHeight="1" thickTop="1">
      <c r="C208" s="75"/>
      <c r="I208" s="268"/>
      <c r="K208" s="268"/>
    </row>
    <row r="209" spans="1:11" ht="17.25" customHeight="1">
      <c r="A209" s="530">
        <v>11</v>
      </c>
      <c r="C209" s="75" t="s">
        <v>662</v>
      </c>
      <c r="I209" s="268"/>
      <c r="K209" s="268"/>
    </row>
    <row r="210" spans="1:11" ht="18" customHeight="1">
      <c r="A210" s="530"/>
      <c r="C210" s="75"/>
      <c r="I210" s="516">
        <f>I200</f>
        <v>42094</v>
      </c>
      <c r="J210" s="83"/>
      <c r="K210" s="402" t="str">
        <f>$K$13</f>
        <v>01/01/2015</v>
      </c>
    </row>
    <row r="211" spans="1:11" ht="18" customHeight="1">
      <c r="A211" s="530"/>
      <c r="C211" s="75"/>
      <c r="I211" s="404" t="s">
        <v>431</v>
      </c>
      <c r="J211" s="83"/>
      <c r="K211" s="404" t="s">
        <v>431</v>
      </c>
    </row>
    <row r="212" spans="1:11" s="76" customFormat="1" ht="18" customHeight="1">
      <c r="A212" s="530" t="s">
        <v>621</v>
      </c>
      <c r="B212" s="75"/>
      <c r="C212" s="75" t="s">
        <v>624</v>
      </c>
      <c r="D212" s="75"/>
      <c r="E212" s="75"/>
      <c r="F212" s="75"/>
      <c r="G212" s="75"/>
      <c r="H212" s="75"/>
      <c r="I212" s="268">
        <f>SUM(I213:I215)</f>
        <v>5021814516</v>
      </c>
      <c r="J212" s="268">
        <f t="shared" ref="J212" si="14">SUM(J213:J215)</f>
        <v>0</v>
      </c>
      <c r="K212" s="268">
        <f>SUM(K213:K215)</f>
        <v>4940150812</v>
      </c>
    </row>
    <row r="213" spans="1:11" s="76" customFormat="1" ht="18" customHeight="1">
      <c r="A213" s="273"/>
      <c r="C213" s="76" t="s">
        <v>663</v>
      </c>
      <c r="I213" s="79">
        <v>4922840849</v>
      </c>
      <c r="J213" s="68"/>
      <c r="K213" s="79">
        <f>1652647+114123972+702433145</f>
        <v>818209764</v>
      </c>
    </row>
    <row r="214" spans="1:11" s="76" customFormat="1" ht="18" customHeight="1">
      <c r="A214" s="273"/>
      <c r="C214" s="76" t="s">
        <v>664</v>
      </c>
      <c r="I214" s="79">
        <v>12547718</v>
      </c>
      <c r="J214" s="68"/>
      <c r="K214" s="79">
        <f>10838419+1969184</f>
        <v>12807603</v>
      </c>
    </row>
    <row r="215" spans="1:11" s="76" customFormat="1" ht="18" customHeight="1">
      <c r="A215" s="273"/>
      <c r="C215" s="76" t="s">
        <v>665</v>
      </c>
      <c r="I215" s="79">
        <v>86425949</v>
      </c>
      <c r="J215" s="68"/>
      <c r="K215" s="79">
        <v>4109133445</v>
      </c>
    </row>
    <row r="216" spans="1:11" s="76" customFormat="1" ht="18" customHeight="1">
      <c r="A216" s="530" t="s">
        <v>622</v>
      </c>
      <c r="B216" s="75"/>
      <c r="C216" s="75" t="s">
        <v>640</v>
      </c>
      <c r="D216" s="75"/>
      <c r="E216" s="75"/>
      <c r="F216" s="75"/>
      <c r="G216" s="75"/>
      <c r="H216" s="75"/>
      <c r="I216" s="268">
        <f>SUM(I217:I218)</f>
        <v>161864474</v>
      </c>
      <c r="J216" s="268">
        <f t="shared" ref="J216:K216" si="15">SUM(J217:J218)</f>
        <v>0</v>
      </c>
      <c r="K216" s="268">
        <f t="shared" si="15"/>
        <v>8251695312</v>
      </c>
    </row>
    <row r="217" spans="1:11" s="76" customFormat="1" ht="18" customHeight="1">
      <c r="A217" s="273"/>
      <c r="C217" s="76" t="s">
        <v>666</v>
      </c>
      <c r="I217" s="79">
        <v>161864474</v>
      </c>
      <c r="J217" s="68"/>
      <c r="K217" s="79">
        <v>1417084671</v>
      </c>
    </row>
    <row r="218" spans="1:11" s="76" customFormat="1" ht="18" customHeight="1">
      <c r="A218" s="273"/>
      <c r="C218" s="76" t="s">
        <v>667</v>
      </c>
      <c r="I218" s="79">
        <v>0</v>
      </c>
      <c r="J218" s="68"/>
      <c r="K218" s="79">
        <v>6834610641</v>
      </c>
    </row>
    <row r="219" spans="1:11" s="76" customFormat="1" ht="18" customHeight="1">
      <c r="A219" s="273"/>
      <c r="I219" s="79"/>
      <c r="J219" s="68"/>
      <c r="K219" s="79"/>
    </row>
    <row r="220" spans="1:11" s="76" customFormat="1" ht="18" customHeight="1">
      <c r="A220" s="273"/>
      <c r="I220" s="79"/>
      <c r="J220" s="68"/>
      <c r="K220" s="79"/>
    </row>
    <row r="221" spans="1:11" s="76" customFormat="1" ht="18" customHeight="1">
      <c r="A221" s="530">
        <v>12</v>
      </c>
      <c r="B221" s="75"/>
      <c r="C221" s="75" t="s">
        <v>668</v>
      </c>
      <c r="I221" s="79"/>
      <c r="J221" s="68"/>
      <c r="K221" s="79"/>
    </row>
    <row r="222" spans="1:11" s="76" customFormat="1" ht="18" customHeight="1">
      <c r="A222" s="273"/>
      <c r="I222" s="516">
        <f>I210</f>
        <v>42094</v>
      </c>
      <c r="J222" s="83"/>
      <c r="K222" s="402" t="str">
        <f>$K$13</f>
        <v>01/01/2015</v>
      </c>
    </row>
    <row r="223" spans="1:11" s="76" customFormat="1" ht="18" customHeight="1">
      <c r="A223" s="273"/>
      <c r="I223" s="404" t="s">
        <v>431</v>
      </c>
      <c r="J223" s="83"/>
      <c r="K223" s="404" t="s">
        <v>431</v>
      </c>
    </row>
    <row r="224" spans="1:11" s="76" customFormat="1" ht="18" customHeight="1">
      <c r="A224" s="273" t="s">
        <v>621</v>
      </c>
      <c r="C224" s="76" t="s">
        <v>66</v>
      </c>
      <c r="I224" s="79">
        <v>39050853446</v>
      </c>
      <c r="J224" s="68"/>
      <c r="K224" s="79">
        <v>93531558855</v>
      </c>
    </row>
    <row r="225" spans="1:11" s="76" customFormat="1" ht="18" customHeight="1">
      <c r="A225" s="273" t="s">
        <v>622</v>
      </c>
      <c r="C225" s="76" t="s">
        <v>669</v>
      </c>
      <c r="I225" s="79">
        <f>SUM(I226:I227)</f>
        <v>357045549617</v>
      </c>
      <c r="J225" s="68"/>
      <c r="K225" s="79">
        <f>SUM(K226:K227)</f>
        <v>371649161407</v>
      </c>
    </row>
    <row r="226" spans="1:11" s="82" customFormat="1" ht="18" customHeight="1">
      <c r="A226" s="279"/>
      <c r="C226" s="82" t="s">
        <v>713</v>
      </c>
      <c r="I226" s="545">
        <v>357045549617</v>
      </c>
      <c r="J226" s="546"/>
      <c r="K226" s="545">
        <v>356298444967</v>
      </c>
    </row>
    <row r="227" spans="1:11" s="82" customFormat="1" ht="18" customHeight="1">
      <c r="A227" s="279"/>
      <c r="C227" s="82" t="s">
        <v>714</v>
      </c>
      <c r="I227" s="545">
        <v>0</v>
      </c>
      <c r="J227" s="546"/>
      <c r="K227" s="545">
        <v>15350716440</v>
      </c>
    </row>
    <row r="228" spans="1:11" s="76" customFormat="1" ht="18" customHeight="1">
      <c r="A228" s="273" t="s">
        <v>625</v>
      </c>
      <c r="C228" s="76" t="s">
        <v>670</v>
      </c>
      <c r="I228" s="79">
        <v>9616858400</v>
      </c>
      <c r="J228" s="68"/>
      <c r="K228" s="79"/>
    </row>
    <row r="229" spans="1:11" ht="19.5" customHeight="1" thickBot="1">
      <c r="A229" s="530"/>
      <c r="C229" s="416" t="s">
        <v>291</v>
      </c>
      <c r="D229" s="417"/>
      <c r="E229" s="417"/>
      <c r="F229" s="417"/>
      <c r="G229" s="417"/>
      <c r="H229" s="417"/>
      <c r="I229" s="418">
        <f>I224+I225</f>
        <v>396096403063</v>
      </c>
      <c r="J229" s="418">
        <f t="shared" ref="J229" si="16">J224+J225</f>
        <v>0</v>
      </c>
      <c r="K229" s="418">
        <f>K224+K225</f>
        <v>465180720262</v>
      </c>
    </row>
    <row r="230" spans="1:11" s="76" customFormat="1" ht="18" customHeight="1" thickTop="1">
      <c r="A230" s="273"/>
      <c r="I230" s="79"/>
      <c r="J230" s="68"/>
      <c r="K230" s="79"/>
    </row>
    <row r="231" spans="1:11" s="75" customFormat="1" ht="18" customHeight="1">
      <c r="A231" s="530">
        <v>13</v>
      </c>
      <c r="C231" s="75" t="s">
        <v>366</v>
      </c>
      <c r="I231" s="268"/>
      <c r="J231" s="269"/>
      <c r="K231" s="268"/>
    </row>
    <row r="232" spans="1:11" s="76" customFormat="1" ht="18" customHeight="1">
      <c r="A232" s="273"/>
      <c r="I232" s="516">
        <f>I222</f>
        <v>42094</v>
      </c>
      <c r="J232" s="83"/>
      <c r="K232" s="402" t="str">
        <f>$K$13</f>
        <v>01/01/2015</v>
      </c>
    </row>
    <row r="233" spans="1:11" s="76" customFormat="1" ht="18" customHeight="1">
      <c r="A233" s="273"/>
      <c r="I233" s="404" t="s">
        <v>431</v>
      </c>
      <c r="J233" s="83"/>
      <c r="K233" s="404" t="s">
        <v>431</v>
      </c>
    </row>
    <row r="234" spans="1:11" s="76" customFormat="1" ht="18" customHeight="1">
      <c r="A234" s="273" t="s">
        <v>621</v>
      </c>
      <c r="C234" s="76" t="s">
        <v>671</v>
      </c>
      <c r="I234" s="79">
        <v>11883304824</v>
      </c>
      <c r="J234" s="68"/>
      <c r="K234" s="79">
        <v>78715125339</v>
      </c>
    </row>
    <row r="235" spans="1:11" s="76" customFormat="1" ht="18" customHeight="1">
      <c r="A235" s="273" t="s">
        <v>622</v>
      </c>
      <c r="C235" s="76" t="s">
        <v>672</v>
      </c>
      <c r="I235" s="79">
        <v>4541000</v>
      </c>
      <c r="J235" s="68"/>
      <c r="K235" s="79">
        <v>0</v>
      </c>
    </row>
    <row r="236" spans="1:11" s="76" customFormat="1" ht="18" customHeight="1" thickBot="1">
      <c r="A236" s="273"/>
      <c r="C236" s="416" t="s">
        <v>291</v>
      </c>
      <c r="D236" s="417"/>
      <c r="E236" s="417"/>
      <c r="F236" s="417"/>
      <c r="G236" s="417"/>
      <c r="H236" s="417"/>
      <c r="I236" s="418">
        <f>SUM(I234:I235)</f>
        <v>11887845824</v>
      </c>
      <c r="J236" s="419">
        <f>SUM(J234:J235)</f>
        <v>0</v>
      </c>
      <c r="K236" s="418">
        <f>SUM(K234:K235)</f>
        <v>78715125339</v>
      </c>
    </row>
    <row r="237" spans="1:11" s="76" customFormat="1" ht="18" customHeight="1" thickTop="1">
      <c r="A237" s="273"/>
      <c r="I237" s="79"/>
      <c r="J237" s="68"/>
      <c r="K237" s="79"/>
    </row>
    <row r="238" spans="1:11" s="75" customFormat="1" ht="18" customHeight="1">
      <c r="A238" s="530">
        <v>14</v>
      </c>
      <c r="C238" s="75" t="s">
        <v>518</v>
      </c>
      <c r="I238" s="268"/>
      <c r="J238" s="269"/>
      <c r="K238" s="268"/>
    </row>
    <row r="239" spans="1:11" s="76" customFormat="1" ht="18" customHeight="1">
      <c r="A239" s="273"/>
      <c r="I239" s="516">
        <f>I232</f>
        <v>42094</v>
      </c>
      <c r="J239" s="83"/>
      <c r="K239" s="402" t="str">
        <f>$K$13</f>
        <v>01/01/2015</v>
      </c>
    </row>
    <row r="240" spans="1:11" s="76" customFormat="1" ht="18" customHeight="1">
      <c r="A240" s="273"/>
      <c r="I240" s="404" t="s">
        <v>431</v>
      </c>
      <c r="J240" s="83"/>
      <c r="K240" s="404" t="s">
        <v>431</v>
      </c>
    </row>
    <row r="241" spans="1:11" s="75" customFormat="1" ht="18" customHeight="1">
      <c r="A241" s="530" t="s">
        <v>621</v>
      </c>
      <c r="C241" s="75" t="s">
        <v>673</v>
      </c>
      <c r="I241" s="268">
        <f>SUM(I242:I244)</f>
        <v>18349926033</v>
      </c>
      <c r="J241" s="268">
        <f t="shared" ref="J241:K241" si="17">SUM(J242:J244)</f>
        <v>0</v>
      </c>
      <c r="K241" s="268">
        <f t="shared" si="17"/>
        <v>46138885957</v>
      </c>
    </row>
    <row r="242" spans="1:11" s="76" customFormat="1" ht="18" customHeight="1">
      <c r="A242" s="273"/>
      <c r="C242" s="76" t="s">
        <v>675</v>
      </c>
      <c r="I242" s="79">
        <v>17086023150</v>
      </c>
      <c r="J242" s="68"/>
      <c r="K242" s="79">
        <v>35356782703</v>
      </c>
    </row>
    <row r="243" spans="1:11" s="76" customFormat="1" ht="18" customHeight="1">
      <c r="A243" s="273"/>
      <c r="C243" s="76" t="s">
        <v>676</v>
      </c>
      <c r="I243" s="79">
        <v>500241915</v>
      </c>
      <c r="J243" s="68"/>
      <c r="K243" s="79">
        <v>9711373769</v>
      </c>
    </row>
    <row r="244" spans="1:11" s="76" customFormat="1" ht="18" customHeight="1">
      <c r="A244" s="273"/>
      <c r="C244" s="76" t="s">
        <v>677</v>
      </c>
      <c r="I244" s="79">
        <v>763660968</v>
      </c>
      <c r="J244" s="68"/>
      <c r="K244" s="79">
        <v>1070729485</v>
      </c>
    </row>
    <row r="245" spans="1:11" s="75" customFormat="1" ht="18" customHeight="1">
      <c r="A245" s="530" t="s">
        <v>622</v>
      </c>
      <c r="C245" s="75" t="s">
        <v>674</v>
      </c>
      <c r="I245" s="268">
        <f>SUM(I246:I247)</f>
        <v>12547718</v>
      </c>
      <c r="J245" s="268">
        <f>SUM(J246:J247)</f>
        <v>0</v>
      </c>
      <c r="K245" s="268">
        <f>SUM(K246:K247)</f>
        <v>12807603</v>
      </c>
    </row>
    <row r="246" spans="1:11" s="76" customFormat="1" ht="18" customHeight="1">
      <c r="A246" s="273"/>
      <c r="C246" s="76" t="s">
        <v>675</v>
      </c>
      <c r="I246" s="79">
        <v>12233038</v>
      </c>
      <c r="J246" s="68"/>
      <c r="K246" s="79">
        <f>10838419+1969184</f>
        <v>12807603</v>
      </c>
    </row>
    <row r="247" spans="1:11" s="76" customFormat="1" ht="18" customHeight="1">
      <c r="A247" s="273"/>
      <c r="C247" s="76" t="s">
        <v>677</v>
      </c>
      <c r="I247" s="79">
        <v>314680</v>
      </c>
      <c r="J247" s="68"/>
      <c r="K247" s="79"/>
    </row>
    <row r="248" spans="1:11" s="76" customFormat="1" ht="18" customHeight="1" thickBot="1">
      <c r="A248" s="273"/>
      <c r="C248" s="416" t="s">
        <v>291</v>
      </c>
      <c r="D248" s="417"/>
      <c r="E248" s="417"/>
      <c r="F248" s="417"/>
      <c r="G248" s="417"/>
      <c r="H248" s="417"/>
      <c r="I248" s="418">
        <f>I241+I245</f>
        <v>18362473751</v>
      </c>
      <c r="J248" s="419">
        <f t="shared" ref="J248" si="18">SUM(J246:J247)</f>
        <v>0</v>
      </c>
      <c r="K248" s="418">
        <f>K241+K245</f>
        <v>46151693560</v>
      </c>
    </row>
    <row r="249" spans="1:11" s="76" customFormat="1" ht="18" customHeight="1" thickTop="1">
      <c r="A249" s="273"/>
      <c r="I249" s="79"/>
      <c r="J249" s="68"/>
      <c r="K249" s="79"/>
    </row>
    <row r="250" spans="1:11" s="75" customFormat="1" ht="18" customHeight="1">
      <c r="A250" s="530">
        <v>15</v>
      </c>
      <c r="C250" s="75" t="s">
        <v>137</v>
      </c>
      <c r="I250" s="268"/>
      <c r="J250" s="269"/>
      <c r="K250" s="268"/>
    </row>
    <row r="251" spans="1:11" s="76" customFormat="1" ht="18" customHeight="1">
      <c r="A251" s="273"/>
      <c r="I251" s="516">
        <f>I239</f>
        <v>42094</v>
      </c>
      <c r="J251" s="83"/>
      <c r="K251" s="402" t="str">
        <f>$K$13</f>
        <v>01/01/2015</v>
      </c>
    </row>
    <row r="252" spans="1:11" s="76" customFormat="1" ht="18" customHeight="1">
      <c r="A252" s="273"/>
      <c r="I252" s="404" t="s">
        <v>431</v>
      </c>
      <c r="J252" s="83"/>
      <c r="K252" s="404" t="s">
        <v>431</v>
      </c>
    </row>
    <row r="253" spans="1:11" s="76" customFormat="1" ht="18" customHeight="1">
      <c r="A253" s="273" t="s">
        <v>621</v>
      </c>
      <c r="C253" s="76" t="s">
        <v>624</v>
      </c>
      <c r="I253" s="79">
        <v>26489024350</v>
      </c>
      <c r="J253" s="68"/>
      <c r="K253" s="79">
        <v>20187965807</v>
      </c>
    </row>
    <row r="254" spans="1:11" s="76" customFormat="1" ht="18" customHeight="1">
      <c r="A254" s="273" t="s">
        <v>622</v>
      </c>
      <c r="C254" s="76" t="s">
        <v>640</v>
      </c>
      <c r="I254" s="79">
        <v>0</v>
      </c>
      <c r="J254" s="68"/>
      <c r="K254" s="79">
        <v>0</v>
      </c>
    </row>
    <row r="255" spans="1:11" s="76" customFormat="1" ht="18" customHeight="1" thickBot="1">
      <c r="A255" s="273"/>
      <c r="C255" s="416" t="s">
        <v>291</v>
      </c>
      <c r="D255" s="417"/>
      <c r="E255" s="417"/>
      <c r="F255" s="417"/>
      <c r="G255" s="417"/>
      <c r="H255" s="417"/>
      <c r="I255" s="418">
        <f>SUM(I253:I254)</f>
        <v>26489024350</v>
      </c>
      <c r="J255" s="419">
        <f t="shared" ref="J255" si="19">SUM(J253:J254)</f>
        <v>0</v>
      </c>
      <c r="K255" s="418">
        <f>SUM(K253:K254)</f>
        <v>20187965807</v>
      </c>
    </row>
    <row r="256" spans="1:11" s="76" customFormat="1" ht="18" customHeight="1" thickTop="1">
      <c r="A256" s="273"/>
      <c r="I256" s="79"/>
      <c r="J256" s="68"/>
      <c r="K256" s="79"/>
    </row>
    <row r="257" spans="1:11" s="75" customFormat="1" ht="18" customHeight="1">
      <c r="A257" s="530">
        <v>16</v>
      </c>
      <c r="C257" s="75" t="s">
        <v>492</v>
      </c>
      <c r="I257" s="268"/>
      <c r="J257" s="269"/>
      <c r="K257" s="268"/>
    </row>
    <row r="258" spans="1:11" s="76" customFormat="1" ht="18" customHeight="1">
      <c r="A258" s="273"/>
      <c r="I258" s="516">
        <f>I251</f>
        <v>42094</v>
      </c>
      <c r="J258" s="83"/>
      <c r="K258" s="402" t="str">
        <f>$K$13</f>
        <v>01/01/2015</v>
      </c>
    </row>
    <row r="259" spans="1:11" s="76" customFormat="1" ht="18" customHeight="1">
      <c r="A259" s="273"/>
      <c r="I259" s="404" t="s">
        <v>431</v>
      </c>
      <c r="J259" s="83"/>
      <c r="K259" s="404" t="s">
        <v>431</v>
      </c>
    </row>
    <row r="260" spans="1:11" s="75" customFormat="1" ht="18" customHeight="1">
      <c r="A260" s="530" t="s">
        <v>621</v>
      </c>
      <c r="C260" s="75" t="s">
        <v>624</v>
      </c>
      <c r="I260" s="268">
        <f>SUM(I261:I266)</f>
        <v>10724390720</v>
      </c>
      <c r="J260" s="269"/>
      <c r="K260" s="268">
        <v>26514719021</v>
      </c>
    </row>
    <row r="261" spans="1:11" s="76" customFormat="1" ht="18" customHeight="1">
      <c r="A261" s="273"/>
      <c r="C261" s="76" t="s">
        <v>491</v>
      </c>
      <c r="I261" s="79">
        <v>291695948</v>
      </c>
      <c r="J261" s="68"/>
      <c r="K261" s="79">
        <v>226316834</v>
      </c>
    </row>
    <row r="262" spans="1:11" s="76" customFormat="1" ht="18" customHeight="1">
      <c r="A262" s="273"/>
      <c r="C262" s="76" t="s">
        <v>493</v>
      </c>
      <c r="I262" s="79">
        <v>116998624</v>
      </c>
      <c r="J262" s="68"/>
      <c r="K262" s="79"/>
    </row>
    <row r="263" spans="1:11" s="76" customFormat="1" ht="18" customHeight="1">
      <c r="A263" s="273"/>
      <c r="C263" s="76" t="s">
        <v>512</v>
      </c>
      <c r="I263" s="79">
        <v>19839598</v>
      </c>
      <c r="J263" s="68"/>
      <c r="K263" s="79"/>
    </row>
    <row r="264" spans="1:11" s="76" customFormat="1" ht="18" customHeight="1">
      <c r="A264" s="273"/>
      <c r="C264" s="76" t="s">
        <v>513</v>
      </c>
      <c r="I264" s="79">
        <v>7641698</v>
      </c>
      <c r="J264" s="68"/>
      <c r="K264" s="79"/>
    </row>
    <row r="265" spans="1:11" s="76" customFormat="1" ht="18" customHeight="1">
      <c r="A265" s="273"/>
      <c r="C265" s="76" t="s">
        <v>680</v>
      </c>
      <c r="I265" s="79">
        <v>10000000000</v>
      </c>
      <c r="J265" s="68"/>
      <c r="K265" s="79">
        <v>10000000000</v>
      </c>
    </row>
    <row r="266" spans="1:11" s="76" customFormat="1" ht="18" customHeight="1">
      <c r="A266" s="273"/>
      <c r="C266" s="76" t="s">
        <v>678</v>
      </c>
      <c r="I266" s="79">
        <v>288214852</v>
      </c>
      <c r="J266" s="68"/>
      <c r="K266" s="79">
        <f>K260-K261-K265</f>
        <v>16288402187</v>
      </c>
    </row>
    <row r="267" spans="1:11" s="75" customFormat="1" ht="18" customHeight="1">
      <c r="A267" s="530" t="s">
        <v>622</v>
      </c>
      <c r="C267" s="75" t="s">
        <v>640</v>
      </c>
      <c r="I267" s="268">
        <f>SUM(I268:I269)</f>
        <v>4291262124</v>
      </c>
      <c r="J267" s="269"/>
      <c r="K267" s="268">
        <v>3468010302</v>
      </c>
    </row>
    <row r="268" spans="1:11" s="76" customFormat="1" ht="18" customHeight="1">
      <c r="A268" s="273"/>
      <c r="C268" s="76" t="s">
        <v>679</v>
      </c>
      <c r="I268" s="79">
        <v>3473666127</v>
      </c>
      <c r="J268" s="68"/>
      <c r="K268" s="79"/>
    </row>
    <row r="269" spans="1:11" s="76" customFormat="1" ht="18" customHeight="1">
      <c r="A269" s="273"/>
      <c r="C269" s="76" t="s">
        <v>531</v>
      </c>
      <c r="I269" s="79">
        <v>817595997</v>
      </c>
      <c r="J269" s="68"/>
      <c r="K269" s="79"/>
    </row>
    <row r="270" spans="1:11" s="76" customFormat="1" ht="18" customHeight="1">
      <c r="A270" s="273"/>
      <c r="I270" s="79"/>
      <c r="J270" s="68"/>
      <c r="K270" s="79"/>
    </row>
    <row r="271" spans="1:11" s="75" customFormat="1" ht="18" customHeight="1">
      <c r="A271" s="530">
        <v>17</v>
      </c>
      <c r="C271" s="75" t="s">
        <v>37</v>
      </c>
      <c r="I271" s="268"/>
      <c r="J271" s="269"/>
      <c r="K271" s="268"/>
    </row>
    <row r="272" spans="1:11" s="76" customFormat="1" ht="18" customHeight="1">
      <c r="A272" s="273"/>
      <c r="I272" s="516">
        <f>I258</f>
        <v>42094</v>
      </c>
      <c r="J272" s="83"/>
      <c r="K272" s="402" t="str">
        <f>$K$13</f>
        <v>01/01/2015</v>
      </c>
    </row>
    <row r="273" spans="1:11" s="76" customFormat="1" ht="18" customHeight="1">
      <c r="A273" s="273"/>
      <c r="I273" s="404" t="s">
        <v>431</v>
      </c>
      <c r="J273" s="83"/>
      <c r="K273" s="404" t="s">
        <v>431</v>
      </c>
    </row>
    <row r="274" spans="1:11" s="75" customFormat="1" ht="18" customHeight="1">
      <c r="A274" s="530" t="s">
        <v>621</v>
      </c>
      <c r="C274" s="75" t="s">
        <v>624</v>
      </c>
      <c r="I274" s="268">
        <f>SUM(I275)</f>
        <v>2613866979</v>
      </c>
      <c r="J274" s="269"/>
      <c r="K274" s="268"/>
    </row>
    <row r="275" spans="1:11" s="76" customFormat="1" ht="18" customHeight="1">
      <c r="A275" s="273"/>
      <c r="C275" s="76" t="s">
        <v>682</v>
      </c>
      <c r="I275" s="79">
        <v>2613866979</v>
      </c>
      <c r="J275" s="68"/>
      <c r="K275" s="79">
        <v>0</v>
      </c>
    </row>
    <row r="276" spans="1:11" s="75" customFormat="1" ht="18" customHeight="1">
      <c r="A276" s="530" t="s">
        <v>681</v>
      </c>
      <c r="C276" s="75" t="s">
        <v>640</v>
      </c>
      <c r="I276" s="268">
        <f>SUM(I277)</f>
        <v>150588766336</v>
      </c>
      <c r="J276" s="269"/>
      <c r="K276" s="268"/>
    </row>
    <row r="277" spans="1:11" s="76" customFormat="1" ht="18" customHeight="1">
      <c r="A277" s="273"/>
      <c r="C277" s="76" t="s">
        <v>682</v>
      </c>
      <c r="I277" s="79">
        <v>150588766336</v>
      </c>
      <c r="J277" s="68"/>
      <c r="K277" s="79">
        <v>198153225566</v>
      </c>
    </row>
    <row r="278" spans="1:11" s="76" customFormat="1" ht="18" customHeight="1">
      <c r="A278" s="273"/>
      <c r="I278" s="79"/>
      <c r="J278" s="68"/>
      <c r="K278" s="79"/>
    </row>
    <row r="279" spans="1:11" s="75" customFormat="1" ht="18" customHeight="1">
      <c r="A279" s="530">
        <v>18</v>
      </c>
      <c r="C279" s="75" t="s">
        <v>683</v>
      </c>
      <c r="I279" s="268"/>
      <c r="J279" s="268">
        <f>SUM(J282)</f>
        <v>0</v>
      </c>
      <c r="K279" s="268"/>
    </row>
    <row r="280" spans="1:11" s="76" customFormat="1" ht="18" customHeight="1">
      <c r="A280" s="273"/>
      <c r="I280" s="516">
        <f>I272</f>
        <v>42094</v>
      </c>
      <c r="J280" s="83"/>
      <c r="K280" s="402" t="str">
        <f>$K$13</f>
        <v>01/01/2015</v>
      </c>
    </row>
    <row r="281" spans="1:11" s="76" customFormat="1" ht="18" customHeight="1">
      <c r="A281" s="273"/>
      <c r="I281" s="404" t="s">
        <v>431</v>
      </c>
      <c r="J281" s="83"/>
      <c r="K281" s="404" t="s">
        <v>431</v>
      </c>
    </row>
    <row r="282" spans="1:11" s="76" customFormat="1" ht="18" customHeight="1">
      <c r="A282" s="273"/>
      <c r="C282" s="76" t="s">
        <v>715</v>
      </c>
      <c r="I282" s="79">
        <v>1308547053</v>
      </c>
      <c r="J282" s="68"/>
      <c r="K282" s="79">
        <v>1308547053</v>
      </c>
    </row>
    <row r="283" spans="1:11" s="76" customFormat="1" ht="18" customHeight="1" thickBot="1">
      <c r="A283" s="273"/>
      <c r="C283" s="416" t="s">
        <v>291</v>
      </c>
      <c r="D283" s="417"/>
      <c r="E283" s="417"/>
      <c r="F283" s="417"/>
      <c r="G283" s="417"/>
      <c r="H283" s="417"/>
      <c r="I283" s="418">
        <f>SUM(I282)</f>
        <v>1308547053</v>
      </c>
      <c r="J283" s="418">
        <f t="shared" ref="J283:K283" si="20">SUM(J282)</f>
        <v>0</v>
      </c>
      <c r="K283" s="418">
        <f t="shared" si="20"/>
        <v>1308547053</v>
      </c>
    </row>
    <row r="284" spans="1:11" s="76" customFormat="1" ht="18" customHeight="1" thickTop="1">
      <c r="A284" s="273"/>
      <c r="I284" s="79"/>
      <c r="J284" s="68"/>
      <c r="K284" s="79"/>
    </row>
    <row r="285" spans="1:11" ht="18" customHeight="1">
      <c r="A285" s="482">
        <v>19</v>
      </c>
      <c r="C285" s="75" t="s">
        <v>400</v>
      </c>
      <c r="I285" s="77"/>
      <c r="J285" s="259"/>
      <c r="K285" s="259"/>
    </row>
    <row r="286" spans="1:11" ht="18" customHeight="1">
      <c r="A286" s="541" t="s">
        <v>688</v>
      </c>
      <c r="B286" s="81"/>
      <c r="C286" s="81" t="s">
        <v>402</v>
      </c>
      <c r="D286" s="82"/>
      <c r="E286" s="82"/>
      <c r="F286" s="82"/>
      <c r="G286" s="82"/>
      <c r="H286" s="82"/>
      <c r="I286" s="284"/>
      <c r="J286" s="283"/>
      <c r="K286" s="282" t="s">
        <v>317</v>
      </c>
    </row>
    <row r="287" spans="1:11" ht="32.25" customHeight="1">
      <c r="A287" s="384"/>
      <c r="E287" s="457" t="s">
        <v>404</v>
      </c>
      <c r="G287" s="457" t="s">
        <v>58</v>
      </c>
      <c r="I287" s="292" t="s">
        <v>368</v>
      </c>
      <c r="J287" s="259"/>
      <c r="K287" s="293" t="s">
        <v>398</v>
      </c>
    </row>
    <row r="288" spans="1:11" ht="21" customHeight="1">
      <c r="A288" s="384"/>
      <c r="C288" s="290" t="s">
        <v>684</v>
      </c>
      <c r="E288" s="412">
        <v>343119980000</v>
      </c>
      <c r="F288" s="412"/>
      <c r="G288" s="412">
        <v>0</v>
      </c>
      <c r="H288" s="412"/>
      <c r="I288" s="272">
        <v>19593878168</v>
      </c>
      <c r="J288" s="272"/>
      <c r="K288" s="272">
        <f>SUM(E288:I288)</f>
        <v>362713858168</v>
      </c>
    </row>
    <row r="289" spans="1:11" ht="18" customHeight="1">
      <c r="A289" s="384"/>
      <c r="C289" s="76" t="s">
        <v>486</v>
      </c>
      <c r="E289" s="409">
        <v>0</v>
      </c>
      <c r="F289" s="409"/>
      <c r="G289" s="409">
        <v>0</v>
      </c>
      <c r="H289" s="409"/>
      <c r="I289" s="105">
        <v>0</v>
      </c>
      <c r="J289" s="272"/>
      <c r="K289" s="272">
        <f t="shared" ref="K289:K294" si="21">SUM(E289:I289)</f>
        <v>0</v>
      </c>
    </row>
    <row r="290" spans="1:11" ht="18" customHeight="1">
      <c r="A290" s="384"/>
      <c r="C290" s="76" t="s">
        <v>354</v>
      </c>
      <c r="E290" s="409">
        <v>0</v>
      </c>
      <c r="F290" s="409"/>
      <c r="G290" s="409">
        <v>0</v>
      </c>
      <c r="H290" s="409"/>
      <c r="I290" s="105">
        <v>85089850774</v>
      </c>
      <c r="J290" s="272"/>
      <c r="K290" s="272">
        <f t="shared" si="21"/>
        <v>85089850774</v>
      </c>
    </row>
    <row r="291" spans="1:11" ht="18" customHeight="1">
      <c r="A291" s="384"/>
      <c r="C291" s="76" t="s">
        <v>357</v>
      </c>
      <c r="E291" s="409">
        <v>0</v>
      </c>
      <c r="F291" s="409"/>
      <c r="G291" s="409">
        <v>0</v>
      </c>
      <c r="H291" s="409"/>
      <c r="I291" s="105">
        <v>2376067966</v>
      </c>
      <c r="J291" s="272"/>
      <c r="K291" s="272">
        <f t="shared" si="21"/>
        <v>2376067966</v>
      </c>
    </row>
    <row r="292" spans="1:11" ht="18" customHeight="1">
      <c r="A292" s="384"/>
      <c r="C292" s="76" t="s">
        <v>687</v>
      </c>
      <c r="E292" s="409">
        <v>0</v>
      </c>
      <c r="F292" s="409"/>
      <c r="G292" s="409">
        <v>0</v>
      </c>
      <c r="H292" s="409"/>
      <c r="I292" s="105">
        <v>1178121300</v>
      </c>
      <c r="J292" s="272"/>
      <c r="K292" s="272">
        <f t="shared" si="21"/>
        <v>1178121300</v>
      </c>
    </row>
    <row r="293" spans="1:11" ht="18" customHeight="1">
      <c r="A293" s="384"/>
      <c r="C293" s="76" t="s">
        <v>405</v>
      </c>
      <c r="E293" s="409">
        <v>0</v>
      </c>
      <c r="F293" s="409"/>
      <c r="G293" s="409">
        <v>0</v>
      </c>
      <c r="H293" s="409"/>
      <c r="I293" s="105">
        <v>0</v>
      </c>
      <c r="J293" s="272"/>
      <c r="K293" s="272">
        <f t="shared" si="21"/>
        <v>0</v>
      </c>
    </row>
    <row r="294" spans="1:11" ht="18" customHeight="1">
      <c r="A294" s="384"/>
      <c r="C294" s="76" t="s">
        <v>142</v>
      </c>
      <c r="E294" s="409">
        <v>0</v>
      </c>
      <c r="F294" s="409"/>
      <c r="G294" s="409">
        <v>0</v>
      </c>
      <c r="H294" s="409"/>
      <c r="I294" s="105">
        <f>-4824847297</f>
        <v>-4824847297</v>
      </c>
      <c r="J294" s="272"/>
      <c r="K294" s="272">
        <f t="shared" si="21"/>
        <v>-4824847297</v>
      </c>
    </row>
    <row r="295" spans="1:11" ht="18" customHeight="1">
      <c r="A295" s="384"/>
      <c r="C295" s="76" t="s">
        <v>358</v>
      </c>
      <c r="E295" s="409">
        <v>0</v>
      </c>
      <c r="F295" s="409"/>
      <c r="G295" s="409">
        <v>0</v>
      </c>
      <c r="H295" s="409"/>
      <c r="I295" s="105">
        <v>-20587197850</v>
      </c>
      <c r="J295" s="272"/>
      <c r="K295" s="272">
        <f>SUM(E295:I295)</f>
        <v>-20587197850</v>
      </c>
    </row>
    <row r="296" spans="1:11" ht="18" customHeight="1">
      <c r="A296" s="384"/>
      <c r="C296" s="75" t="s">
        <v>685</v>
      </c>
      <c r="E296" s="412">
        <f>SUM(E288:E295)</f>
        <v>343119980000</v>
      </c>
      <c r="F296" s="412"/>
      <c r="G296" s="412">
        <f>SUM(G288:G295)</f>
        <v>0</v>
      </c>
      <c r="H296" s="412"/>
      <c r="I296" s="272">
        <f>SUM(I288:I295)</f>
        <v>82825873061</v>
      </c>
      <c r="J296" s="272"/>
      <c r="K296" s="272">
        <f>SUM(E296:I296)</f>
        <v>425945853061</v>
      </c>
    </row>
    <row r="297" spans="1:11" ht="18" customHeight="1">
      <c r="A297" s="384"/>
      <c r="C297" s="76" t="s">
        <v>487</v>
      </c>
      <c r="E297" s="409">
        <v>343119980000</v>
      </c>
      <c r="F297" s="409"/>
      <c r="G297" s="409">
        <v>0</v>
      </c>
      <c r="H297" s="409"/>
      <c r="I297" s="105">
        <v>0</v>
      </c>
      <c r="J297" s="272"/>
      <c r="K297" s="272">
        <f>I297+G297+E297</f>
        <v>343119980000</v>
      </c>
    </row>
    <row r="298" spans="1:11" ht="18" customHeight="1">
      <c r="A298" s="384"/>
      <c r="C298" s="76" t="s">
        <v>355</v>
      </c>
      <c r="E298" s="409">
        <v>0</v>
      </c>
      <c r="F298" s="409"/>
      <c r="G298" s="409">
        <v>0</v>
      </c>
      <c r="H298" s="409"/>
      <c r="I298" s="105">
        <f>BCKQKD!G38</f>
        <v>37144555139</v>
      </c>
      <c r="J298" s="272"/>
      <c r="K298" s="272">
        <f>I298+G298+E298</f>
        <v>37144555139</v>
      </c>
    </row>
    <row r="299" spans="1:11" ht="18" customHeight="1">
      <c r="A299" s="384"/>
      <c r="C299" s="76" t="s">
        <v>357</v>
      </c>
      <c r="E299" s="409">
        <v>0</v>
      </c>
      <c r="F299" s="409"/>
      <c r="G299" s="409">
        <v>0</v>
      </c>
      <c r="H299" s="409"/>
      <c r="I299" s="105">
        <v>27554894383</v>
      </c>
      <c r="J299" s="272"/>
      <c r="K299" s="272">
        <f>I299+G299+E299</f>
        <v>27554894383</v>
      </c>
    </row>
    <row r="300" spans="1:11" ht="18.399999999999999" customHeight="1">
      <c r="A300" s="384"/>
      <c r="C300" s="76" t="s">
        <v>397</v>
      </c>
      <c r="E300" s="409">
        <v>0</v>
      </c>
      <c r="F300" s="409"/>
      <c r="G300" s="409">
        <v>0</v>
      </c>
      <c r="H300" s="409"/>
      <c r="I300" s="105">
        <v>0</v>
      </c>
      <c r="J300" s="272"/>
      <c r="K300" s="272">
        <f t="shared" ref="K300" si="22">I300+G300+E300</f>
        <v>0</v>
      </c>
    </row>
    <row r="301" spans="1:11" ht="18" customHeight="1">
      <c r="A301" s="384"/>
      <c r="C301" s="76" t="s">
        <v>358</v>
      </c>
      <c r="E301" s="409">
        <v>0</v>
      </c>
      <c r="F301" s="409"/>
      <c r="G301" s="409">
        <v>0</v>
      </c>
      <c r="H301" s="409"/>
      <c r="I301" s="105">
        <v>-45222060846</v>
      </c>
      <c r="J301" s="272"/>
      <c r="K301" s="272">
        <f>I301+G301+E301</f>
        <v>-45222060846</v>
      </c>
    </row>
    <row r="302" spans="1:11" ht="21" customHeight="1">
      <c r="A302" s="384"/>
      <c r="C302" s="75" t="s">
        <v>686</v>
      </c>
      <c r="E302" s="412">
        <f>SUM(E296:E301)</f>
        <v>686239960000</v>
      </c>
      <c r="F302" s="412"/>
      <c r="G302" s="412">
        <f>SUM(G296:G301)</f>
        <v>0</v>
      </c>
      <c r="H302" s="412"/>
      <c r="I302" s="412">
        <f>SUM(I296:I301)</f>
        <v>102303261737</v>
      </c>
      <c r="J302" s="272"/>
      <c r="K302" s="412">
        <f>SUM(K296:K301)</f>
        <v>788543221737</v>
      </c>
    </row>
    <row r="303" spans="1:11" ht="15" customHeight="1">
      <c r="A303" s="384"/>
      <c r="C303" s="75"/>
      <c r="E303" s="290"/>
      <c r="F303" s="290"/>
      <c r="G303" s="290"/>
      <c r="H303" s="290"/>
      <c r="I303" s="268"/>
      <c r="J303" s="77"/>
      <c r="K303" s="77"/>
    </row>
    <row r="304" spans="1:11" ht="17.100000000000001" customHeight="1">
      <c r="A304" s="542" t="s">
        <v>689</v>
      </c>
      <c r="C304" s="294" t="s">
        <v>406</v>
      </c>
      <c r="E304" s="78"/>
      <c r="F304" s="78"/>
      <c r="G304" s="78"/>
      <c r="H304" s="78"/>
      <c r="I304" s="77"/>
      <c r="J304" s="77"/>
      <c r="K304" s="77"/>
    </row>
    <row r="305" spans="1:11">
      <c r="A305" s="384"/>
      <c r="E305" s="78"/>
      <c r="F305" s="78"/>
      <c r="G305" s="78"/>
      <c r="H305" s="78"/>
      <c r="I305" s="516">
        <f>I280</f>
        <v>42094</v>
      </c>
      <c r="J305" s="403"/>
      <c r="K305" s="402" t="str">
        <f>$K$13</f>
        <v>01/01/2015</v>
      </c>
    </row>
    <row r="306" spans="1:11" ht="15.95" customHeight="1">
      <c r="A306" s="384"/>
      <c r="E306" s="78"/>
      <c r="F306" s="78"/>
      <c r="G306" s="78"/>
      <c r="H306" s="78"/>
      <c r="I306" s="404" t="s">
        <v>431</v>
      </c>
      <c r="J306" s="403"/>
      <c r="K306" s="404" t="s">
        <v>431</v>
      </c>
    </row>
    <row r="307" spans="1:11" ht="15.95" customHeight="1">
      <c r="A307" s="384"/>
      <c r="C307" s="76" t="s">
        <v>27</v>
      </c>
      <c r="E307" s="78"/>
      <c r="F307" s="78"/>
      <c r="G307" s="78"/>
      <c r="H307" s="78"/>
      <c r="I307" s="105">
        <f>343119980000*2</f>
        <v>686239960000</v>
      </c>
      <c r="J307" s="105"/>
      <c r="K307" s="105">
        <v>343119980000</v>
      </c>
    </row>
    <row r="308" spans="1:11" ht="15.95" customHeight="1" thickBot="1">
      <c r="A308" s="384"/>
      <c r="C308" s="75" t="s">
        <v>398</v>
      </c>
      <c r="I308" s="275">
        <f>SUM(I307:I307)</f>
        <v>686239960000</v>
      </c>
      <c r="J308" s="317"/>
      <c r="K308" s="275">
        <f>SUM(K307:K307)</f>
        <v>343119980000</v>
      </c>
    </row>
    <row r="309" spans="1:11" ht="15" customHeight="1" thickTop="1">
      <c r="A309" s="384"/>
      <c r="C309" s="75"/>
      <c r="I309" s="268"/>
      <c r="K309" s="268"/>
    </row>
    <row r="310" spans="1:11" s="383" customFormat="1" ht="17.100000000000001" customHeight="1">
      <c r="A310" s="542" t="s">
        <v>690</v>
      </c>
      <c r="B310" s="81"/>
      <c r="C310" s="81" t="s">
        <v>396</v>
      </c>
      <c r="D310" s="81"/>
      <c r="E310" s="81"/>
      <c r="F310" s="81"/>
      <c r="G310" s="81"/>
      <c r="H310" s="81"/>
      <c r="I310" s="284"/>
      <c r="J310" s="283"/>
      <c r="K310" s="283"/>
    </row>
    <row r="311" spans="1:11">
      <c r="A311" s="384"/>
      <c r="I311" s="543">
        <f>I305</f>
        <v>42094</v>
      </c>
      <c r="J311" s="413"/>
      <c r="K311" s="414" t="str">
        <f>K305</f>
        <v>01/01/2015</v>
      </c>
    </row>
    <row r="312" spans="1:11" ht="17.100000000000001" customHeight="1">
      <c r="A312" s="384"/>
      <c r="C312" s="76" t="s">
        <v>377</v>
      </c>
      <c r="I312" s="308">
        <f>I307/10000</f>
        <v>68623996</v>
      </c>
      <c r="J312" s="317"/>
      <c r="K312" s="105">
        <f>K307/10000</f>
        <v>34311998</v>
      </c>
    </row>
    <row r="313" spans="1:11" ht="17.100000000000001" customHeight="1">
      <c r="A313" s="384"/>
      <c r="C313" s="76" t="s">
        <v>376</v>
      </c>
      <c r="I313" s="105">
        <f>SUM(I314:I315)</f>
        <v>68623996</v>
      </c>
      <c r="J313" s="317"/>
      <c r="K313" s="105">
        <f>SUM(K314:K315)</f>
        <v>34311998</v>
      </c>
    </row>
    <row r="314" spans="1:11" ht="17.100000000000001" customHeight="1">
      <c r="A314" s="384"/>
      <c r="B314" s="81"/>
      <c r="C314" s="82" t="s">
        <v>375</v>
      </c>
      <c r="D314" s="82"/>
      <c r="E314" s="82"/>
      <c r="F314" s="82"/>
      <c r="G314" s="82"/>
      <c r="H314" s="82"/>
      <c r="I314" s="277">
        <f>I312</f>
        <v>68623996</v>
      </c>
      <c r="J314" s="73"/>
      <c r="K314" s="277">
        <f>K312</f>
        <v>34311998</v>
      </c>
    </row>
    <row r="315" spans="1:11" ht="17.100000000000001" customHeight="1">
      <c r="A315" s="384"/>
      <c r="B315" s="81"/>
      <c r="C315" s="82" t="s">
        <v>356</v>
      </c>
      <c r="D315" s="82"/>
      <c r="E315" s="82"/>
      <c r="F315" s="82"/>
      <c r="G315" s="82"/>
      <c r="H315" s="82"/>
      <c r="I315" s="277">
        <v>0</v>
      </c>
      <c r="J315" s="73"/>
      <c r="K315" s="105">
        <v>0</v>
      </c>
    </row>
    <row r="316" spans="1:11" ht="17.100000000000001" customHeight="1">
      <c r="A316" s="384"/>
      <c r="C316" s="76" t="s">
        <v>407</v>
      </c>
      <c r="I316" s="105">
        <v>0</v>
      </c>
      <c r="J316" s="317"/>
      <c r="K316" s="105">
        <v>0</v>
      </c>
    </row>
    <row r="317" spans="1:11" ht="17.100000000000001" customHeight="1">
      <c r="A317" s="384"/>
      <c r="C317" s="76" t="s">
        <v>353</v>
      </c>
      <c r="I317" s="105">
        <f>I318+I319</f>
        <v>68623996</v>
      </c>
      <c r="J317" s="317"/>
      <c r="K317" s="105">
        <f>K318+K319</f>
        <v>34311998</v>
      </c>
    </row>
    <row r="318" spans="1:11" ht="17.100000000000001" customHeight="1">
      <c r="A318" s="384"/>
      <c r="B318" s="81"/>
      <c r="C318" s="82" t="s">
        <v>375</v>
      </c>
      <c r="D318" s="82"/>
      <c r="E318" s="82"/>
      <c r="F318" s="82"/>
      <c r="G318" s="82"/>
      <c r="H318" s="82"/>
      <c r="I318" s="277">
        <f>I314</f>
        <v>68623996</v>
      </c>
      <c r="J318" s="73"/>
      <c r="K318" s="277">
        <f>K314</f>
        <v>34311998</v>
      </c>
    </row>
    <row r="319" spans="1:11" ht="17.100000000000001" customHeight="1">
      <c r="A319" s="384"/>
      <c r="B319" s="81"/>
      <c r="C319" s="82" t="s">
        <v>356</v>
      </c>
      <c r="D319" s="82"/>
      <c r="E319" s="82"/>
      <c r="F319" s="82"/>
      <c r="G319" s="82"/>
      <c r="H319" s="82"/>
      <c r="I319" s="280">
        <v>0</v>
      </c>
      <c r="J319" s="281"/>
      <c r="K319" s="67">
        <v>0</v>
      </c>
    </row>
    <row r="320" spans="1:11" s="383" customFormat="1" ht="17.100000000000001" customHeight="1">
      <c r="A320" s="384"/>
      <c r="B320" s="81"/>
      <c r="C320" s="81" t="s">
        <v>361</v>
      </c>
      <c r="D320" s="81"/>
      <c r="E320" s="81"/>
      <c r="F320" s="81"/>
      <c r="G320" s="81"/>
      <c r="H320" s="81"/>
      <c r="I320" s="284"/>
      <c r="J320" s="283"/>
      <c r="K320" s="283"/>
    </row>
    <row r="321" spans="1:11" s="544" customFormat="1" ht="17.100000000000001" customHeight="1">
      <c r="A321" s="542" t="s">
        <v>691</v>
      </c>
      <c r="B321" s="383"/>
      <c r="C321" s="381" t="s">
        <v>359</v>
      </c>
      <c r="D321" s="376"/>
      <c r="E321" s="376"/>
      <c r="F321" s="376"/>
      <c r="G321" s="376"/>
      <c r="H321" s="376"/>
      <c r="I321" s="547"/>
      <c r="J321" s="548"/>
      <c r="K321" s="378"/>
    </row>
    <row r="322" spans="1:11" s="544" customFormat="1" ht="17.100000000000001" customHeight="1">
      <c r="A322" s="384"/>
      <c r="B322" s="383"/>
      <c r="C322" s="381"/>
      <c r="D322" s="376"/>
      <c r="E322" s="376"/>
      <c r="F322" s="376"/>
      <c r="G322" s="376"/>
      <c r="H322" s="376"/>
      <c r="I322" s="547"/>
      <c r="J322" s="548"/>
      <c r="K322" s="377" t="s">
        <v>317</v>
      </c>
    </row>
    <row r="323" spans="1:11" s="544" customFormat="1" ht="18" customHeight="1">
      <c r="A323" s="384"/>
      <c r="B323" s="383"/>
      <c r="C323" s="376"/>
      <c r="D323" s="376"/>
      <c r="E323" s="549" t="str">
        <f>K305</f>
        <v>01/01/2015</v>
      </c>
      <c r="F323" s="550"/>
      <c r="G323" s="551" t="s">
        <v>448</v>
      </c>
      <c r="H323" s="375"/>
      <c r="I323" s="552" t="s">
        <v>449</v>
      </c>
      <c r="J323" s="553"/>
      <c r="K323" s="554">
        <f>I311</f>
        <v>42094</v>
      </c>
    </row>
    <row r="324" spans="1:11" s="544" customFormat="1" ht="18" customHeight="1">
      <c r="A324" s="384"/>
      <c r="B324" s="383"/>
      <c r="C324" s="382" t="s">
        <v>360</v>
      </c>
      <c r="D324" s="376"/>
      <c r="E324" s="555">
        <f>24041115256+16223056625</f>
        <v>40264171881</v>
      </c>
      <c r="F324" s="555"/>
      <c r="G324" s="555">
        <f>7468431529+2322161561+818083972+3504589697</f>
        <v>14113266759</v>
      </c>
      <c r="H324" s="555"/>
      <c r="I324" s="555">
        <v>5043310008</v>
      </c>
      <c r="J324" s="556"/>
      <c r="K324" s="410">
        <f>E324+G324-I324</f>
        <v>49334128632</v>
      </c>
    </row>
    <row r="325" spans="1:11" s="544" customFormat="1" ht="30" customHeight="1">
      <c r="A325" s="384"/>
      <c r="B325" s="383"/>
      <c r="C325" s="557" t="s">
        <v>459</v>
      </c>
      <c r="D325" s="376"/>
      <c r="E325" s="555">
        <v>136172652</v>
      </c>
      <c r="F325" s="555"/>
      <c r="G325" s="555">
        <f>136540514+130832548</f>
        <v>267373062</v>
      </c>
      <c r="H325" s="555"/>
      <c r="I325" s="555">
        <v>197737400</v>
      </c>
      <c r="J325" s="556"/>
      <c r="K325" s="410">
        <f>E325+G325-I325</f>
        <v>205808314</v>
      </c>
    </row>
    <row r="326" spans="1:11" s="544" customFormat="1" ht="30">
      <c r="A326" s="384"/>
      <c r="B326" s="383"/>
      <c r="C326" s="557" t="s">
        <v>692</v>
      </c>
      <c r="D326" s="376"/>
      <c r="E326" s="555">
        <v>0</v>
      </c>
      <c r="F326" s="555"/>
      <c r="G326" s="555"/>
      <c r="H326" s="555"/>
      <c r="I326" s="555">
        <v>0</v>
      </c>
      <c r="J326" s="556"/>
      <c r="K326" s="410">
        <f>E326+G326-I326</f>
        <v>0</v>
      </c>
    </row>
    <row r="327" spans="1:11" s="544" customFormat="1" ht="18" customHeight="1" thickBot="1">
      <c r="A327" s="384"/>
      <c r="B327" s="383"/>
      <c r="C327" s="383" t="s">
        <v>398</v>
      </c>
      <c r="D327" s="376"/>
      <c r="E327" s="558">
        <f>SUM(E324:E326)</f>
        <v>40400344533</v>
      </c>
      <c r="F327" s="559"/>
      <c r="G327" s="558">
        <f>SUM(G324:G326)</f>
        <v>14380639821</v>
      </c>
      <c r="H327" s="559"/>
      <c r="I327" s="558">
        <f>SUM(I324:I326)</f>
        <v>5241047408</v>
      </c>
      <c r="J327" s="411"/>
      <c r="K327" s="560">
        <f>SUM(K324:K326)</f>
        <v>49539936946</v>
      </c>
    </row>
    <row r="328" spans="1:11" ht="13.5" customHeight="1" thickTop="1">
      <c r="A328" s="384"/>
      <c r="C328" s="75"/>
      <c r="E328" s="307"/>
      <c r="F328" s="331"/>
      <c r="G328" s="307"/>
      <c r="H328" s="331"/>
      <c r="I328" s="272"/>
      <c r="J328" s="317"/>
      <c r="K328" s="272"/>
    </row>
    <row r="329" spans="1:11" s="383" customFormat="1" ht="17.100000000000001" customHeight="1">
      <c r="A329" s="542" t="s">
        <v>693</v>
      </c>
      <c r="B329" s="81"/>
      <c r="C329" s="81" t="s">
        <v>369</v>
      </c>
      <c r="D329" s="81"/>
      <c r="E329" s="81"/>
      <c r="F329" s="81"/>
      <c r="G329" s="81"/>
      <c r="H329" s="81"/>
      <c r="I329" s="284"/>
      <c r="J329" s="283"/>
      <c r="K329" s="283"/>
    </row>
    <row r="330" spans="1:11" ht="28.5">
      <c r="A330" s="384"/>
      <c r="I330" s="402" t="s">
        <v>694</v>
      </c>
      <c r="J330" s="413"/>
      <c r="K330" s="402" t="s">
        <v>614</v>
      </c>
    </row>
    <row r="331" spans="1:11" ht="17.100000000000001" customHeight="1">
      <c r="A331" s="384"/>
      <c r="I331" s="404" t="s">
        <v>431</v>
      </c>
      <c r="J331" s="83"/>
      <c r="K331" s="404" t="s">
        <v>431</v>
      </c>
    </row>
    <row r="332" spans="1:11" s="383" customFormat="1" ht="18" customHeight="1">
      <c r="A332" s="384"/>
      <c r="B332" s="75"/>
      <c r="C332" s="75" t="s">
        <v>404</v>
      </c>
      <c r="D332" s="75"/>
      <c r="E332" s="75"/>
      <c r="F332" s="75"/>
      <c r="G332" s="75"/>
      <c r="H332" s="75"/>
      <c r="I332" s="272"/>
      <c r="J332" s="83"/>
      <c r="K332" s="272"/>
    </row>
    <row r="333" spans="1:11" ht="18" customHeight="1">
      <c r="A333" s="384"/>
      <c r="C333" s="76" t="s">
        <v>371</v>
      </c>
      <c r="I333" s="105">
        <f>E296</f>
        <v>343119980000</v>
      </c>
      <c r="J333" s="317"/>
      <c r="K333" s="105">
        <v>343119980000</v>
      </c>
    </row>
    <row r="334" spans="1:11" ht="18" customHeight="1">
      <c r="A334" s="384"/>
      <c r="C334" s="76" t="s">
        <v>372</v>
      </c>
      <c r="I334" s="105">
        <f>E297</f>
        <v>343119980000</v>
      </c>
      <c r="J334" s="317"/>
      <c r="K334" s="105">
        <v>0</v>
      </c>
    </row>
    <row r="335" spans="1:11" ht="18" customHeight="1">
      <c r="A335" s="384"/>
      <c r="C335" s="76" t="s">
        <v>373</v>
      </c>
      <c r="I335" s="105">
        <v>0</v>
      </c>
      <c r="J335" s="317"/>
      <c r="K335" s="105">
        <v>0</v>
      </c>
    </row>
    <row r="336" spans="1:11" s="383" customFormat="1" ht="18" customHeight="1">
      <c r="A336" s="384"/>
      <c r="B336" s="75"/>
      <c r="C336" s="75" t="s">
        <v>374</v>
      </c>
      <c r="D336" s="75"/>
      <c r="E336" s="75"/>
      <c r="F336" s="75"/>
      <c r="G336" s="75"/>
      <c r="H336" s="75"/>
      <c r="I336" s="272">
        <f>+I333+I334-I335</f>
        <v>686239960000</v>
      </c>
      <c r="J336" s="83"/>
      <c r="K336" s="272">
        <f>+K333+K334-K335</f>
        <v>343119980000</v>
      </c>
    </row>
    <row r="337" spans="1:11" s="383" customFormat="1" ht="18" customHeight="1">
      <c r="A337" s="384"/>
      <c r="B337" s="75"/>
      <c r="C337" s="75" t="s">
        <v>695</v>
      </c>
      <c r="D337" s="75"/>
      <c r="E337" s="75"/>
      <c r="F337" s="75"/>
      <c r="G337" s="75"/>
      <c r="H337" s="75"/>
      <c r="I337" s="77">
        <v>0</v>
      </c>
      <c r="J337" s="259"/>
      <c r="K337" s="77">
        <v>54899196800</v>
      </c>
    </row>
    <row r="338" spans="1:11" s="383" customFormat="1" ht="13.5" customHeight="1">
      <c r="A338" s="384"/>
      <c r="B338" s="75"/>
      <c r="C338" s="75"/>
      <c r="D338" s="75"/>
      <c r="E338" s="75"/>
      <c r="F338" s="75"/>
      <c r="G338" s="75"/>
      <c r="H338" s="75"/>
      <c r="I338" s="77"/>
      <c r="J338" s="259"/>
      <c r="K338" s="77"/>
    </row>
    <row r="339" spans="1:11" s="383" customFormat="1" ht="13.5" customHeight="1">
      <c r="A339" s="384"/>
      <c r="B339" s="81"/>
      <c r="C339" s="81"/>
      <c r="D339" s="81"/>
      <c r="E339" s="81"/>
      <c r="F339" s="81"/>
      <c r="G339" s="81"/>
      <c r="H339" s="81"/>
      <c r="I339" s="284"/>
      <c r="J339" s="283"/>
      <c r="K339" s="283"/>
    </row>
    <row r="340" spans="1:11" s="382" customFormat="1" ht="17.100000000000001" customHeight="1">
      <c r="A340" s="455" t="s">
        <v>409</v>
      </c>
      <c r="B340" s="84"/>
      <c r="C340" s="84" t="s">
        <v>28</v>
      </c>
      <c r="D340" s="47"/>
      <c r="E340" s="47"/>
      <c r="F340" s="47"/>
      <c r="G340" s="47"/>
      <c r="H340" s="47"/>
      <c r="I340" s="260"/>
      <c r="J340" s="269"/>
      <c r="K340" s="86"/>
    </row>
    <row r="341" spans="1:11" s="382" customFormat="1" ht="17.100000000000001" customHeight="1">
      <c r="A341" s="455">
        <v>1</v>
      </c>
      <c r="B341" s="84"/>
      <c r="C341" s="84" t="s">
        <v>362</v>
      </c>
      <c r="D341" s="47"/>
      <c r="E341" s="47"/>
      <c r="F341" s="47"/>
      <c r="G341" s="47"/>
      <c r="H341" s="47"/>
      <c r="I341" s="260"/>
      <c r="J341" s="269"/>
      <c r="K341" s="86"/>
    </row>
    <row r="342" spans="1:11" ht="28.5">
      <c r="I342" s="402" t="s">
        <v>758</v>
      </c>
      <c r="J342" s="413"/>
      <c r="K342" s="402" t="s">
        <v>720</v>
      </c>
    </row>
    <row r="343" spans="1:11" ht="17.100000000000001" customHeight="1">
      <c r="I343" s="404" t="s">
        <v>431</v>
      </c>
      <c r="J343" s="83"/>
      <c r="K343" s="404" t="s">
        <v>431</v>
      </c>
    </row>
    <row r="344" spans="1:11" ht="18" customHeight="1">
      <c r="A344" s="273"/>
      <c r="B344" s="76"/>
      <c r="C344" s="76" t="s">
        <v>697</v>
      </c>
      <c r="I344" s="105">
        <v>156377263662</v>
      </c>
      <c r="J344" s="308"/>
      <c r="K344" s="105">
        <f>1613621326+20761524104</f>
        <v>22375145430</v>
      </c>
    </row>
    <row r="345" spans="1:11" ht="18" customHeight="1">
      <c r="A345" s="80"/>
      <c r="B345" s="81"/>
      <c r="C345" s="76" t="s">
        <v>705</v>
      </c>
      <c r="I345" s="105">
        <f>I346+I347</f>
        <v>17542008632</v>
      </c>
      <c r="J345" s="308"/>
      <c r="K345" s="105">
        <v>16096342895</v>
      </c>
    </row>
    <row r="346" spans="1:11" ht="18" customHeight="1">
      <c r="A346" s="80"/>
      <c r="B346" s="81"/>
      <c r="C346" s="76" t="s">
        <v>696</v>
      </c>
      <c r="I346" s="105">
        <v>11638730230</v>
      </c>
      <c r="J346" s="308"/>
      <c r="K346" s="105">
        <v>0</v>
      </c>
    </row>
    <row r="347" spans="1:11" ht="18" customHeight="1">
      <c r="A347" s="80"/>
      <c r="B347" s="81"/>
      <c r="C347" s="76" t="s">
        <v>698</v>
      </c>
      <c r="D347" s="82"/>
      <c r="E347" s="82"/>
      <c r="F347" s="82"/>
      <c r="G347" s="82"/>
      <c r="H347" s="82"/>
      <c r="I347" s="105">
        <v>5903278402</v>
      </c>
      <c r="J347" s="308"/>
      <c r="K347" s="105">
        <v>0</v>
      </c>
    </row>
    <row r="348" spans="1:11" ht="18" customHeight="1" thickBot="1">
      <c r="C348" s="75" t="s">
        <v>398</v>
      </c>
      <c r="I348" s="275">
        <f>I344+I345</f>
        <v>173919272294</v>
      </c>
      <c r="J348" s="317"/>
      <c r="K348" s="275">
        <f>K344+K345</f>
        <v>38471488325</v>
      </c>
    </row>
    <row r="349" spans="1:11" ht="13.5" customHeight="1" thickTop="1">
      <c r="C349" s="75"/>
      <c r="I349" s="268"/>
      <c r="K349" s="268"/>
    </row>
    <row r="350" spans="1:11" s="382" customFormat="1" ht="17.100000000000001" customHeight="1">
      <c r="A350" s="278">
        <v>2</v>
      </c>
      <c r="B350" s="84"/>
      <c r="C350" s="84" t="s">
        <v>363</v>
      </c>
      <c r="D350" s="47"/>
      <c r="E350" s="47"/>
      <c r="F350" s="47"/>
      <c r="G350" s="47"/>
      <c r="H350" s="47"/>
      <c r="I350" s="260"/>
      <c r="J350" s="269"/>
      <c r="K350" s="86"/>
    </row>
    <row r="351" spans="1:11" ht="28.5">
      <c r="A351" s="482"/>
      <c r="I351" s="402" t="str">
        <f>I342</f>
        <v>Quý này năm nay</v>
      </c>
      <c r="J351" s="295"/>
      <c r="K351" s="270" t="str">
        <f>K342</f>
        <v>Quý này năm trước</v>
      </c>
    </row>
    <row r="352" spans="1:11" ht="17.100000000000001" customHeight="1">
      <c r="A352" s="482"/>
      <c r="I352" s="271" t="s">
        <v>431</v>
      </c>
      <c r="J352" s="259"/>
      <c r="K352" s="271" t="s">
        <v>431</v>
      </c>
    </row>
    <row r="353" spans="1:11" ht="1.5" customHeight="1">
      <c r="A353" s="482"/>
      <c r="I353" s="77"/>
      <c r="J353" s="259"/>
      <c r="K353" s="259"/>
    </row>
    <row r="354" spans="1:11" ht="18" customHeight="1">
      <c r="A354" s="273"/>
      <c r="B354" s="76"/>
      <c r="C354" s="76" t="s">
        <v>67</v>
      </c>
      <c r="I354" s="105">
        <v>0</v>
      </c>
      <c r="J354" s="308"/>
      <c r="K354" s="308">
        <v>204701818</v>
      </c>
    </row>
    <row r="355" spans="1:11" ht="1.5" customHeight="1">
      <c r="A355" s="482"/>
      <c r="K355" s="79">
        <v>204701818</v>
      </c>
    </row>
    <row r="356" spans="1:11" ht="17.100000000000001" customHeight="1" thickBot="1">
      <c r="A356" s="482"/>
      <c r="C356" s="75" t="s">
        <v>398</v>
      </c>
      <c r="I356" s="285">
        <f>SUM(I354:I354)</f>
        <v>0</v>
      </c>
      <c r="K356" s="285">
        <f>SUM(K354:K354)</f>
        <v>204701818</v>
      </c>
    </row>
    <row r="357" spans="1:11" ht="17.100000000000001" customHeight="1" thickTop="1">
      <c r="A357" s="482"/>
      <c r="C357" s="75"/>
      <c r="I357" s="268"/>
      <c r="K357" s="268"/>
    </row>
    <row r="358" spans="1:11" ht="18" customHeight="1">
      <c r="A358" s="458">
        <v>3</v>
      </c>
      <c r="C358" s="75" t="s">
        <v>364</v>
      </c>
      <c r="I358" s="268"/>
      <c r="K358" s="268"/>
    </row>
    <row r="359" spans="1:11" ht="28.5">
      <c r="C359" s="75"/>
      <c r="I359" s="402" t="str">
        <f>I351</f>
        <v>Quý này năm nay</v>
      </c>
      <c r="J359" s="413"/>
      <c r="K359" s="402" t="str">
        <f>K351</f>
        <v>Quý này năm trước</v>
      </c>
    </row>
    <row r="360" spans="1:11" ht="18" customHeight="1">
      <c r="C360" s="75"/>
      <c r="I360" s="404" t="s">
        <v>431</v>
      </c>
      <c r="J360" s="83"/>
      <c r="K360" s="404" t="s">
        <v>431</v>
      </c>
    </row>
    <row r="361" spans="1:11" ht="18" customHeight="1">
      <c r="A361" s="273"/>
      <c r="B361" s="76"/>
      <c r="C361" s="76" t="s">
        <v>759</v>
      </c>
      <c r="I361" s="105">
        <v>85537354012</v>
      </c>
      <c r="J361" s="308"/>
      <c r="K361" s="466">
        <f>1382674617+16890949929</f>
        <v>18273624546</v>
      </c>
    </row>
    <row r="362" spans="1:11" ht="18" customHeight="1">
      <c r="A362" s="273"/>
      <c r="B362" s="76"/>
      <c r="C362" s="76" t="s">
        <v>760</v>
      </c>
      <c r="I362" s="105">
        <f>SUM(I363:I364)</f>
        <v>6833384104</v>
      </c>
      <c r="J362" s="308"/>
      <c r="K362" s="308">
        <v>5187836020</v>
      </c>
    </row>
    <row r="363" spans="1:11" ht="18" customHeight="1">
      <c r="A363" s="273"/>
      <c r="B363" s="76"/>
      <c r="C363" s="76" t="s">
        <v>761</v>
      </c>
      <c r="I363" s="105">
        <v>3719049183</v>
      </c>
      <c r="J363" s="308"/>
      <c r="K363" s="308">
        <v>0</v>
      </c>
    </row>
    <row r="364" spans="1:11" ht="18" customHeight="1">
      <c r="A364" s="273"/>
      <c r="B364" s="76"/>
      <c r="C364" s="76" t="s">
        <v>762</v>
      </c>
      <c r="D364" s="82"/>
      <c r="I364" s="105">
        <v>3114334921</v>
      </c>
      <c r="J364" s="308"/>
      <c r="K364" s="465">
        <v>0</v>
      </c>
    </row>
    <row r="365" spans="1:11" ht="16.5" customHeight="1" thickBot="1">
      <c r="C365" s="75" t="s">
        <v>398</v>
      </c>
      <c r="I365" s="407">
        <f>I361+I362</f>
        <v>92370738116</v>
      </c>
      <c r="J365" s="407">
        <f t="shared" ref="J365" si="23">J361+J362</f>
        <v>0</v>
      </c>
      <c r="K365" s="407">
        <f>K361+K362</f>
        <v>23461460566</v>
      </c>
    </row>
    <row r="366" spans="1:11" ht="18" customHeight="1" thickTop="1">
      <c r="C366" s="75"/>
      <c r="I366" s="268"/>
      <c r="K366" s="268"/>
    </row>
    <row r="367" spans="1:11" ht="18" customHeight="1">
      <c r="A367" s="74">
        <v>4</v>
      </c>
      <c r="C367" s="84" t="s">
        <v>380</v>
      </c>
      <c r="I367" s="268"/>
      <c r="K367" s="268"/>
    </row>
    <row r="368" spans="1:11" ht="28.5">
      <c r="C368" s="75"/>
      <c r="I368" s="402" t="str">
        <f>I359</f>
        <v>Quý này năm nay</v>
      </c>
      <c r="J368" s="413"/>
      <c r="K368" s="402" t="str">
        <f>K359</f>
        <v>Quý này năm trước</v>
      </c>
    </row>
    <row r="369" spans="1:11" ht="17.25" customHeight="1">
      <c r="C369" s="75"/>
      <c r="I369" s="404" t="s">
        <v>431</v>
      </c>
      <c r="J369" s="83"/>
      <c r="K369" s="404" t="s">
        <v>431</v>
      </c>
    </row>
    <row r="370" spans="1:11" ht="18" customHeight="1">
      <c r="A370" s="273"/>
      <c r="B370" s="76"/>
      <c r="C370" s="76" t="s">
        <v>460</v>
      </c>
      <c r="I370" s="105">
        <v>2853166656</v>
      </c>
      <c r="J370" s="308"/>
      <c r="K370" s="308">
        <v>203235904</v>
      </c>
    </row>
    <row r="371" spans="1:11" ht="15.95" customHeight="1">
      <c r="A371" s="273"/>
      <c r="B371" s="76"/>
      <c r="C371" s="76" t="s">
        <v>699</v>
      </c>
      <c r="I371" s="105">
        <v>0</v>
      </c>
      <c r="J371" s="308"/>
      <c r="K371" s="308">
        <f>10176000000-10176000000</f>
        <v>0</v>
      </c>
    </row>
    <row r="372" spans="1:11" ht="18" customHeight="1">
      <c r="A372" s="273"/>
      <c r="B372" s="76"/>
      <c r="C372" s="76" t="s">
        <v>508</v>
      </c>
      <c r="I372" s="105">
        <v>0</v>
      </c>
      <c r="J372" s="308"/>
      <c r="K372" s="308">
        <v>0</v>
      </c>
    </row>
    <row r="373" spans="1:11" ht="18" customHeight="1">
      <c r="A373" s="273"/>
      <c r="B373" s="76"/>
      <c r="C373" s="76" t="s">
        <v>700</v>
      </c>
      <c r="I373" s="105">
        <v>0</v>
      </c>
      <c r="J373" s="308"/>
      <c r="K373" s="308">
        <v>0</v>
      </c>
    </row>
    <row r="374" spans="1:11" ht="18" customHeight="1" thickBot="1">
      <c r="C374" s="75" t="s">
        <v>398</v>
      </c>
      <c r="I374" s="275">
        <f>SUM(I370:I373)</f>
        <v>2853166656</v>
      </c>
      <c r="J374" s="406"/>
      <c r="K374" s="275">
        <f>SUM(K370:K373)</f>
        <v>203235904</v>
      </c>
    </row>
    <row r="375" spans="1:11" ht="15" customHeight="1" thickTop="1">
      <c r="C375" s="75"/>
      <c r="I375" s="268"/>
      <c r="K375" s="268"/>
    </row>
    <row r="376" spans="1:11" ht="16.5" customHeight="1">
      <c r="A376" s="74">
        <v>5</v>
      </c>
      <c r="C376" s="84" t="s">
        <v>381</v>
      </c>
      <c r="I376" s="268"/>
      <c r="K376" s="268"/>
    </row>
    <row r="377" spans="1:11" ht="28.5">
      <c r="C377" s="75"/>
      <c r="I377" s="402" t="str">
        <f>I368</f>
        <v>Quý này năm nay</v>
      </c>
      <c r="J377" s="413"/>
      <c r="K377" s="402" t="str">
        <f>K368</f>
        <v>Quý này năm trước</v>
      </c>
    </row>
    <row r="378" spans="1:11" ht="18" customHeight="1">
      <c r="C378" s="75"/>
      <c r="I378" s="404" t="s">
        <v>431</v>
      </c>
      <c r="J378" s="83"/>
      <c r="K378" s="404" t="s">
        <v>431</v>
      </c>
    </row>
    <row r="379" spans="1:11" ht="18" customHeight="1">
      <c r="A379" s="273"/>
      <c r="B379" s="76"/>
      <c r="C379" s="76" t="s">
        <v>68</v>
      </c>
      <c r="I379" s="105">
        <v>3889881802</v>
      </c>
      <c r="J379" s="406"/>
      <c r="K379" s="308">
        <v>1229517118</v>
      </c>
    </row>
    <row r="380" spans="1:11" ht="18" customHeight="1">
      <c r="A380" s="273"/>
      <c r="B380" s="76"/>
      <c r="C380" s="76" t="s">
        <v>519</v>
      </c>
      <c r="I380" s="105">
        <v>0</v>
      </c>
      <c r="J380" s="406"/>
      <c r="K380" s="308">
        <v>0</v>
      </c>
    </row>
    <row r="381" spans="1:11" ht="18" customHeight="1">
      <c r="A381" s="273"/>
      <c r="B381" s="76"/>
      <c r="C381" s="76" t="s">
        <v>69</v>
      </c>
      <c r="I381" s="105">
        <v>0</v>
      </c>
      <c r="J381" s="406"/>
      <c r="K381" s="308">
        <v>0</v>
      </c>
    </row>
    <row r="382" spans="1:11" ht="18" customHeight="1">
      <c r="A382" s="273"/>
      <c r="B382" s="76"/>
      <c r="C382" s="76" t="s">
        <v>526</v>
      </c>
      <c r="I382" s="105">
        <v>0</v>
      </c>
      <c r="J382" s="406"/>
      <c r="K382" s="308">
        <f>1361061967-1361061967</f>
        <v>0</v>
      </c>
    </row>
    <row r="383" spans="1:11" ht="18" customHeight="1" thickBot="1">
      <c r="C383" s="75" t="s">
        <v>398</v>
      </c>
      <c r="I383" s="275">
        <f>SUM(I379:I382)</f>
        <v>3889881802</v>
      </c>
      <c r="J383" s="406"/>
      <c r="K383" s="275">
        <f>SUM(K379:K382)</f>
        <v>1229517118</v>
      </c>
    </row>
    <row r="384" spans="1:11" ht="18" customHeight="1" thickTop="1">
      <c r="C384" s="75"/>
      <c r="I384" s="268"/>
      <c r="K384" s="268"/>
    </row>
    <row r="385" spans="1:11" ht="18" customHeight="1">
      <c r="A385" s="74">
        <v>6</v>
      </c>
      <c r="C385" s="84" t="s">
        <v>367</v>
      </c>
      <c r="I385" s="268"/>
      <c r="K385" s="268"/>
    </row>
    <row r="386" spans="1:11" ht="28.5">
      <c r="A386" s="530"/>
      <c r="C386" s="75"/>
      <c r="I386" s="402" t="str">
        <f>I377</f>
        <v>Quý này năm nay</v>
      </c>
      <c r="J386" s="413"/>
      <c r="K386" s="402" t="str">
        <f>K377</f>
        <v>Quý này năm trước</v>
      </c>
    </row>
    <row r="387" spans="1:11" ht="18" customHeight="1">
      <c r="A387" s="530"/>
      <c r="C387" s="75"/>
      <c r="I387" s="404" t="s">
        <v>431</v>
      </c>
      <c r="J387" s="83"/>
      <c r="K387" s="404" t="s">
        <v>431</v>
      </c>
    </row>
    <row r="388" spans="1:11" ht="18" customHeight="1">
      <c r="A388" s="530"/>
      <c r="C388" s="76" t="s">
        <v>701</v>
      </c>
      <c r="I388" s="268">
        <v>0</v>
      </c>
      <c r="K388" s="79">
        <v>0</v>
      </c>
    </row>
    <row r="389" spans="1:11" ht="18" customHeight="1">
      <c r="A389" s="530"/>
      <c r="C389" s="76" t="s">
        <v>702</v>
      </c>
      <c r="I389" s="268">
        <v>0</v>
      </c>
      <c r="K389" s="268"/>
    </row>
    <row r="390" spans="1:11" ht="18" customHeight="1">
      <c r="A390" s="530"/>
      <c r="C390" s="76" t="s">
        <v>712</v>
      </c>
      <c r="I390" s="79">
        <v>74125759</v>
      </c>
      <c r="K390" s="79">
        <v>282476579</v>
      </c>
    </row>
    <row r="391" spans="1:11" ht="18" customHeight="1" thickBot="1">
      <c r="A391" s="530"/>
      <c r="C391" s="75" t="s">
        <v>398</v>
      </c>
      <c r="I391" s="275">
        <f>SUM(I388:I390)</f>
        <v>74125759</v>
      </c>
      <c r="J391" s="272">
        <f t="shared" ref="J391" si="24">SUM(J388:J390)</f>
        <v>0</v>
      </c>
      <c r="K391" s="275">
        <f>SUM(K388:K390)</f>
        <v>282476579</v>
      </c>
    </row>
    <row r="392" spans="1:11" ht="18" customHeight="1" thickTop="1">
      <c r="A392" s="530"/>
      <c r="I392" s="268"/>
      <c r="K392" s="268"/>
    </row>
    <row r="393" spans="1:11" ht="18" customHeight="1">
      <c r="A393" s="74">
        <v>7</v>
      </c>
      <c r="C393" s="84" t="s">
        <v>382</v>
      </c>
      <c r="I393" s="268"/>
      <c r="K393" s="268"/>
    </row>
    <row r="394" spans="1:11" ht="28.5">
      <c r="A394" s="530"/>
      <c r="C394" s="75"/>
      <c r="I394" s="402" t="str">
        <f>I386</f>
        <v>Quý này năm nay</v>
      </c>
      <c r="J394" s="413"/>
      <c r="K394" s="402" t="str">
        <f>K386</f>
        <v>Quý này năm trước</v>
      </c>
    </row>
    <row r="395" spans="1:11" ht="18" customHeight="1">
      <c r="A395" s="530"/>
      <c r="C395" s="75"/>
      <c r="I395" s="404" t="s">
        <v>431</v>
      </c>
      <c r="J395" s="83"/>
      <c r="K395" s="404" t="s">
        <v>431</v>
      </c>
    </row>
    <row r="396" spans="1:11" ht="18" customHeight="1">
      <c r="A396" s="530"/>
      <c r="C396" s="76" t="s">
        <v>706</v>
      </c>
      <c r="I396" s="272">
        <v>0</v>
      </c>
      <c r="J396" s="83"/>
      <c r="K396" s="272"/>
    </row>
    <row r="397" spans="1:11" ht="18" customHeight="1">
      <c r="A397" s="530"/>
      <c r="C397" s="76" t="s">
        <v>707</v>
      </c>
      <c r="I397" s="272">
        <v>0</v>
      </c>
      <c r="K397" s="79"/>
    </row>
    <row r="398" spans="1:11" ht="18" customHeight="1">
      <c r="A398" s="530"/>
      <c r="C398" s="76" t="s">
        <v>708</v>
      </c>
      <c r="I398" s="105">
        <v>128177588</v>
      </c>
      <c r="K398" s="79">
        <v>245340887</v>
      </c>
    </row>
    <row r="399" spans="1:11" ht="18" customHeight="1" thickBot="1">
      <c r="A399" s="530"/>
      <c r="C399" s="75" t="s">
        <v>398</v>
      </c>
      <c r="I399" s="275">
        <f>SUM(I395:I398)</f>
        <v>128177588</v>
      </c>
      <c r="J399" s="406"/>
      <c r="K399" s="275">
        <f>SUM(K397:K398)</f>
        <v>245340887</v>
      </c>
    </row>
    <row r="400" spans="1:11" ht="18" customHeight="1" thickTop="1">
      <c r="A400" s="530"/>
      <c r="C400" s="75"/>
      <c r="I400" s="268"/>
      <c r="K400" s="268"/>
    </row>
    <row r="401" spans="1:11" ht="18" customHeight="1">
      <c r="A401" s="74">
        <v>8</v>
      </c>
      <c r="C401" s="84" t="s">
        <v>703</v>
      </c>
      <c r="I401" s="268"/>
      <c r="K401" s="268"/>
    </row>
    <row r="402" spans="1:11" ht="28.5">
      <c r="A402" s="530"/>
      <c r="C402" s="75"/>
      <c r="I402" s="402" t="str">
        <f>I394</f>
        <v>Quý này năm nay</v>
      </c>
      <c r="J402" s="413"/>
      <c r="K402" s="402" t="str">
        <f>K394</f>
        <v>Quý này năm trước</v>
      </c>
    </row>
    <row r="403" spans="1:11" ht="18" customHeight="1">
      <c r="A403" s="530"/>
      <c r="C403" s="75"/>
      <c r="I403" s="404" t="s">
        <v>431</v>
      </c>
      <c r="J403" s="83"/>
      <c r="K403" s="404" t="s">
        <v>431</v>
      </c>
    </row>
    <row r="404" spans="1:11" s="76" customFormat="1" ht="18" customHeight="1">
      <c r="A404" s="273" t="s">
        <v>621</v>
      </c>
      <c r="C404" s="76" t="s">
        <v>709</v>
      </c>
      <c r="I404" s="105">
        <v>8139162089</v>
      </c>
      <c r="J404" s="317"/>
      <c r="K404" s="105">
        <v>5128832407</v>
      </c>
    </row>
    <row r="405" spans="1:11" s="76" customFormat="1" ht="18" customHeight="1">
      <c r="A405" s="273" t="s">
        <v>622</v>
      </c>
      <c r="C405" s="76" t="s">
        <v>710</v>
      </c>
      <c r="I405" s="105">
        <v>610434883</v>
      </c>
      <c r="J405" s="317"/>
      <c r="K405" s="105">
        <v>95485547</v>
      </c>
    </row>
    <row r="406" spans="1:11" s="76" customFormat="1" ht="18" customHeight="1">
      <c r="A406" s="273" t="s">
        <v>625</v>
      </c>
      <c r="C406" s="76" t="s">
        <v>711</v>
      </c>
      <c r="I406" s="105">
        <v>0</v>
      </c>
      <c r="J406" s="317"/>
      <c r="K406" s="105"/>
    </row>
    <row r="407" spans="1:11" ht="18" customHeight="1" thickBot="1">
      <c r="A407" s="530"/>
      <c r="C407" s="75" t="s">
        <v>398</v>
      </c>
      <c r="I407" s="275">
        <f>SUM(I404:J406)</f>
        <v>8749596972</v>
      </c>
      <c r="J407" s="406"/>
      <c r="K407" s="275">
        <f>SUM(K404:K406)</f>
        <v>5224317954</v>
      </c>
    </row>
    <row r="408" spans="1:11" s="76" customFormat="1" ht="18" customHeight="1" thickTop="1">
      <c r="A408" s="273"/>
      <c r="I408" s="79"/>
      <c r="J408" s="68"/>
      <c r="K408" s="79"/>
    </row>
    <row r="409" spans="1:11" ht="18" customHeight="1">
      <c r="A409" s="530"/>
      <c r="C409" s="75"/>
      <c r="I409" s="268"/>
      <c r="K409" s="268"/>
    </row>
    <row r="410" spans="1:11" ht="18" customHeight="1">
      <c r="A410" s="74">
        <v>9</v>
      </c>
      <c r="C410" s="84" t="s">
        <v>704</v>
      </c>
      <c r="I410" s="268"/>
      <c r="K410" s="268"/>
    </row>
    <row r="411" spans="1:11" ht="28.5">
      <c r="A411" s="530"/>
      <c r="C411" s="75"/>
      <c r="I411" s="402" t="str">
        <f>I402</f>
        <v>Quý này năm nay</v>
      </c>
      <c r="J411" s="413"/>
      <c r="K411" s="402" t="str">
        <f>K402</f>
        <v>Quý này năm trước</v>
      </c>
    </row>
    <row r="412" spans="1:11" ht="18" customHeight="1">
      <c r="A412" s="530"/>
      <c r="C412" s="75"/>
      <c r="I412" s="404" t="s">
        <v>431</v>
      </c>
      <c r="J412" s="83"/>
      <c r="K412" s="404" t="s">
        <v>431</v>
      </c>
    </row>
    <row r="413" spans="1:11" ht="18" customHeight="1" thickBot="1">
      <c r="A413" s="530"/>
      <c r="C413" s="75" t="s">
        <v>398</v>
      </c>
      <c r="I413" s="275">
        <v>15818031348</v>
      </c>
      <c r="J413" s="406"/>
      <c r="K413" s="275">
        <v>1982429259</v>
      </c>
    </row>
    <row r="414" spans="1:11" ht="18" customHeight="1" thickTop="1">
      <c r="A414" s="530"/>
      <c r="C414" s="75"/>
      <c r="I414" s="268"/>
      <c r="K414" s="268"/>
    </row>
    <row r="415" spans="1:11" ht="18" customHeight="1">
      <c r="A415" s="74">
        <v>10</v>
      </c>
      <c r="B415" s="85" t="s">
        <v>521</v>
      </c>
      <c r="C415" s="75"/>
      <c r="I415" s="268"/>
      <c r="K415" s="268"/>
    </row>
    <row r="416" spans="1:11" ht="28.5">
      <c r="C416" s="456"/>
      <c r="D416" s="456"/>
      <c r="E416" s="456"/>
      <c r="F416" s="456"/>
      <c r="G416" s="456"/>
      <c r="H416" s="456"/>
      <c r="I416" s="402" t="str">
        <f>I411</f>
        <v>Quý này năm nay</v>
      </c>
      <c r="J416" s="413"/>
      <c r="K416" s="402" t="str">
        <f>K411</f>
        <v>Quý này năm trước</v>
      </c>
    </row>
    <row r="417" spans="1:11" ht="18" customHeight="1">
      <c r="C417" s="456"/>
      <c r="D417" s="456"/>
      <c r="E417" s="456"/>
      <c r="F417" s="456"/>
      <c r="G417" s="456"/>
      <c r="H417" s="456"/>
      <c r="I417" s="441" t="s">
        <v>431</v>
      </c>
      <c r="J417" s="440"/>
      <c r="K417" s="441" t="s">
        <v>431</v>
      </c>
    </row>
    <row r="418" spans="1:11" ht="28.5" customHeight="1">
      <c r="C418" s="652" t="s">
        <v>520</v>
      </c>
      <c r="D418" s="652"/>
      <c r="E418" s="652"/>
      <c r="F418" s="652"/>
      <c r="G418" s="652"/>
      <c r="H418" s="652"/>
      <c r="I418" s="78">
        <f>BCKQKD!G34</f>
        <v>-161864474</v>
      </c>
      <c r="J418" s="166"/>
      <c r="K418" s="78">
        <v>-101414657</v>
      </c>
    </row>
    <row r="419" spans="1:11" ht="16.5" customHeight="1" thickBot="1">
      <c r="C419" s="5" t="s">
        <v>398</v>
      </c>
      <c r="D419" s="442"/>
      <c r="E419" s="442"/>
      <c r="F419" s="442"/>
      <c r="G419" s="442"/>
      <c r="H419" s="442"/>
      <c r="I419" s="443">
        <f>I418</f>
        <v>-161864474</v>
      </c>
      <c r="J419" s="444"/>
      <c r="K419" s="443">
        <f>K418</f>
        <v>-101414657</v>
      </c>
    </row>
    <row r="420" spans="1:11" ht="18" customHeight="1" thickTop="1">
      <c r="C420" s="75"/>
      <c r="I420" s="268"/>
      <c r="K420" s="268"/>
    </row>
    <row r="421" spans="1:11" ht="17.100000000000001" customHeight="1">
      <c r="A421" s="74">
        <v>11</v>
      </c>
      <c r="C421" s="85" t="s">
        <v>7</v>
      </c>
      <c r="D421" s="291"/>
      <c r="E421" s="291"/>
      <c r="F421" s="291"/>
      <c r="G421" s="291"/>
      <c r="I421" s="268"/>
      <c r="K421" s="268"/>
    </row>
    <row r="422" spans="1:11" ht="28.5">
      <c r="C422" s="85"/>
      <c r="D422" s="291"/>
      <c r="E422" s="291"/>
      <c r="F422" s="291"/>
      <c r="G422" s="291"/>
      <c r="I422" s="402" t="str">
        <f>I416</f>
        <v>Quý này năm nay</v>
      </c>
      <c r="J422" s="413"/>
      <c r="K422" s="402" t="str">
        <f>K416</f>
        <v>Quý này năm trước</v>
      </c>
    </row>
    <row r="423" spans="1:11" ht="17.100000000000001" customHeight="1">
      <c r="C423" s="85"/>
      <c r="D423" s="291"/>
      <c r="E423" s="291"/>
      <c r="F423" s="291"/>
      <c r="G423" s="291"/>
      <c r="I423" s="404" t="s">
        <v>431</v>
      </c>
      <c r="J423" s="83"/>
      <c r="K423" s="404" t="s">
        <v>431</v>
      </c>
    </row>
    <row r="424" spans="1:11" ht="17.100000000000001" customHeight="1">
      <c r="C424" s="296" t="s">
        <v>8</v>
      </c>
      <c r="D424" s="291"/>
      <c r="E424" s="291"/>
      <c r="F424" s="291"/>
      <c r="G424" s="291"/>
      <c r="I424" s="405">
        <f>BCKQKD!G38</f>
        <v>37144555139</v>
      </c>
      <c r="J424" s="406"/>
      <c r="K424" s="405">
        <f>BCKQKD!I38</f>
        <v>6201769273</v>
      </c>
    </row>
    <row r="425" spans="1:11" ht="45.75" customHeight="1">
      <c r="C425" s="645" t="s">
        <v>23</v>
      </c>
      <c r="D425" s="650"/>
      <c r="E425" s="650"/>
      <c r="F425" s="650"/>
      <c r="G425" s="650"/>
      <c r="I425" s="408">
        <f>I426+I427</f>
        <v>0</v>
      </c>
      <c r="J425" s="406"/>
      <c r="K425" s="408">
        <v>0</v>
      </c>
    </row>
    <row r="426" spans="1:11" ht="14.25" customHeight="1">
      <c r="C426" s="297" t="s">
        <v>9</v>
      </c>
      <c r="D426" s="291"/>
      <c r="E426" s="291"/>
      <c r="F426" s="291"/>
      <c r="G426" s="291"/>
      <c r="I426" s="408">
        <v>0</v>
      </c>
      <c r="J426" s="406"/>
      <c r="K426" s="405">
        <v>0</v>
      </c>
    </row>
    <row r="427" spans="1:11" ht="14.25" customHeight="1">
      <c r="C427" s="297" t="s">
        <v>10</v>
      </c>
      <c r="D427" s="291"/>
      <c r="E427" s="291"/>
      <c r="F427" s="291"/>
      <c r="G427" s="291"/>
      <c r="I427" s="408">
        <v>0</v>
      </c>
      <c r="J427" s="406"/>
      <c r="K427" s="405">
        <v>0</v>
      </c>
    </row>
    <row r="428" spans="1:11" ht="30" customHeight="1">
      <c r="C428" s="645" t="s">
        <v>11</v>
      </c>
      <c r="D428" s="645"/>
      <c r="E428" s="645"/>
      <c r="F428" s="645"/>
      <c r="G428" s="645"/>
      <c r="I428" s="405">
        <f>I424-I425</f>
        <v>37144555139</v>
      </c>
      <c r="J428" s="406"/>
      <c r="K428" s="405">
        <f>K424-K425</f>
        <v>6201769273</v>
      </c>
    </row>
    <row r="429" spans="1:11" ht="14.25" customHeight="1">
      <c r="C429" s="296" t="s">
        <v>12</v>
      </c>
      <c r="D429" s="291"/>
      <c r="E429" s="291"/>
      <c r="F429" s="291"/>
      <c r="G429" s="291"/>
      <c r="I429" s="461">
        <v>64430307</v>
      </c>
      <c r="J429" s="406"/>
      <c r="K429" s="461">
        <v>34311998</v>
      </c>
    </row>
    <row r="430" spans="1:11" ht="14.25" customHeight="1">
      <c r="C430" s="296" t="s">
        <v>7</v>
      </c>
      <c r="D430" s="291"/>
      <c r="E430" s="291"/>
      <c r="F430" s="291"/>
      <c r="G430" s="291"/>
      <c r="I430" s="405">
        <f>I428/I429</f>
        <v>576.50749885453752</v>
      </c>
      <c r="J430" s="406"/>
      <c r="K430" s="405">
        <f>K428/K429</f>
        <v>180.74637545152572</v>
      </c>
    </row>
    <row r="431" spans="1:11" ht="18" customHeight="1">
      <c r="C431" s="296"/>
      <c r="D431" s="291"/>
      <c r="E431" s="291"/>
      <c r="F431" s="291"/>
      <c r="G431" s="291"/>
      <c r="K431" s="79"/>
    </row>
    <row r="432" spans="1:11" ht="15.95" customHeight="1">
      <c r="C432" s="453"/>
      <c r="D432" s="422"/>
      <c r="E432" s="422"/>
      <c r="F432" s="422"/>
      <c r="G432" s="467"/>
      <c r="H432" s="422"/>
      <c r="I432" s="422"/>
      <c r="J432" s="422"/>
      <c r="K432" s="422"/>
    </row>
    <row r="433" spans="1:11" ht="1.5" customHeight="1"/>
    <row r="434" spans="1:11">
      <c r="F434" s="301"/>
      <c r="G434" s="642" t="str">
        <f>'Bang can doi ke toan'!G140</f>
        <v>Hà Nội, ngày 14 tháng 05 năm 2015</v>
      </c>
      <c r="H434" s="642"/>
      <c r="I434" s="642"/>
      <c r="J434" s="642"/>
      <c r="K434" s="642"/>
    </row>
    <row r="435" spans="1:11" ht="20.25" customHeight="1">
      <c r="D435" s="302"/>
      <c r="E435" s="302"/>
      <c r="F435" s="302"/>
      <c r="H435" s="303"/>
      <c r="I435" s="304" t="s">
        <v>31</v>
      </c>
      <c r="J435" s="305"/>
      <c r="K435" s="305"/>
    </row>
    <row r="436" spans="1:11">
      <c r="A436" s="643" t="str">
        <f>'Bang can doi ke toan'!A142</f>
        <v xml:space="preserve">         Người lập                                  Kế toán trưởng</v>
      </c>
      <c r="B436" s="643"/>
      <c r="C436" s="643"/>
      <c r="D436" s="643"/>
      <c r="E436" s="643"/>
      <c r="F436" s="643"/>
      <c r="G436" s="643"/>
      <c r="H436" s="75"/>
      <c r="I436" s="641" t="s">
        <v>6</v>
      </c>
      <c r="J436" s="641"/>
      <c r="K436" s="641"/>
    </row>
    <row r="437" spans="1:11" ht="15.95" customHeight="1"/>
    <row r="438" spans="1:11" ht="15.95" customHeight="1"/>
    <row r="439" spans="1:11" ht="15.95" customHeight="1"/>
    <row r="440" spans="1:11" ht="15.95" customHeight="1"/>
    <row r="441" spans="1:11" ht="21" customHeight="1">
      <c r="C441" s="306"/>
    </row>
    <row r="442" spans="1:11" ht="16.5" customHeight="1">
      <c r="A442" s="644" t="str">
        <f>'Bang can doi ke toan'!A148</f>
        <v>Nguyễn Thu Phương                           Đỗ Thị Thơm</v>
      </c>
      <c r="B442" s="644"/>
      <c r="C442" s="644"/>
      <c r="D442" s="644"/>
      <c r="E442" s="644"/>
      <c r="F442" s="644"/>
      <c r="G442" s="644"/>
      <c r="H442" s="75"/>
      <c r="I442" s="640" t="s">
        <v>613</v>
      </c>
      <c r="J442" s="640"/>
      <c r="K442" s="640"/>
    </row>
  </sheetData>
  <mergeCells count="18">
    <mergeCell ref="C428:G428"/>
    <mergeCell ref="A1:G1"/>
    <mergeCell ref="A7:K7"/>
    <mergeCell ref="I3:K3"/>
    <mergeCell ref="C425:G425"/>
    <mergeCell ref="C96:K96"/>
    <mergeCell ref="C418:H418"/>
    <mergeCell ref="C156:C157"/>
    <mergeCell ref="E156:E157"/>
    <mergeCell ref="G156:G157"/>
    <mergeCell ref="I156:I157"/>
    <mergeCell ref="K156:K157"/>
    <mergeCell ref="C180:K180"/>
    <mergeCell ref="I442:K442"/>
    <mergeCell ref="I436:K436"/>
    <mergeCell ref="G434:K434"/>
    <mergeCell ref="A436:G436"/>
    <mergeCell ref="A442:G442"/>
  </mergeCells>
  <phoneticPr fontId="0" type="noConversion"/>
  <pageMargins left="0.86614173228346503" right="0.47244094488188998" top="0.47244094488188998" bottom="0.59055118110236204" header="0.196850393700787" footer="0.39370078740157499"/>
  <pageSetup paperSize="9" firstPageNumber="16" orientation="portrait" useFirstPageNumber="1" r:id="rId1"/>
  <headerFooter alignWithMargins="0">
    <oddFooter>&amp;C&amp;10&amp;P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53"/>
  </sheetPr>
  <dimension ref="A1:AX68"/>
  <sheetViews>
    <sheetView topLeftCell="A30" zoomScaleNormal="100" zoomScaleSheetLayoutView="100" workbookViewId="0">
      <selection activeCell="E45" sqref="E45"/>
    </sheetView>
  </sheetViews>
  <sheetFormatPr defaultColWidth="0" defaultRowHeight="15.75"/>
  <cols>
    <col min="1" max="1" width="2.75" style="42" customWidth="1"/>
    <col min="2" max="2" width="0.5" style="42" customWidth="1"/>
    <col min="3" max="3" width="30.25" style="42" customWidth="1"/>
    <col min="4" max="4" width="0.25" style="42" customWidth="1"/>
    <col min="5" max="5" width="15.875" style="42" customWidth="1"/>
    <col min="6" max="11" width="15.875" style="493" hidden="1" customWidth="1"/>
    <col min="12" max="12" width="0.25" style="42" customWidth="1"/>
    <col min="13" max="13" width="16.625" style="42" customWidth="1"/>
    <col min="14" max="19" width="16.625" style="493" hidden="1" customWidth="1"/>
    <col min="20" max="20" width="0.25" style="42" customWidth="1"/>
    <col min="21" max="21" width="15.25" style="42" customWidth="1"/>
    <col min="22" max="27" width="15.25" style="493" hidden="1" customWidth="1"/>
    <col min="28" max="28" width="0.25" style="42" customWidth="1"/>
    <col min="29" max="29" width="14.875" style="42" customWidth="1"/>
    <col min="30" max="35" width="14.875" style="493" hidden="1" customWidth="1"/>
    <col min="36" max="36" width="0.25" style="42" customWidth="1"/>
    <col min="37" max="37" width="14.25" style="42" customWidth="1"/>
    <col min="38" max="43" width="14.25" style="493" hidden="1" customWidth="1"/>
    <col min="44" max="44" width="0.25" style="42" customWidth="1"/>
    <col min="45" max="45" width="15.75" style="42" customWidth="1"/>
    <col min="46" max="46" width="16.125" style="98" customWidth="1"/>
    <col min="47" max="47" width="13.5" style="42" customWidth="1"/>
    <col min="48" max="48" width="13.625" style="42" customWidth="1"/>
    <col min="49" max="49" width="9" style="42" customWidth="1"/>
    <col min="50" max="16384" width="9" style="42" hidden="1"/>
  </cols>
  <sheetData>
    <row r="1" spans="1:50" s="16" customFormat="1" ht="18" customHeight="1">
      <c r="A1" s="46" t="s">
        <v>764</v>
      </c>
      <c r="B1" s="46"/>
      <c r="C1" s="46"/>
      <c r="D1" s="46"/>
      <c r="E1" s="46"/>
      <c r="F1" s="483"/>
      <c r="G1" s="483"/>
      <c r="H1" s="483"/>
      <c r="I1" s="483"/>
      <c r="J1" s="483"/>
      <c r="K1" s="483"/>
      <c r="L1" s="46"/>
      <c r="M1" s="46"/>
      <c r="N1" s="483"/>
      <c r="O1" s="483"/>
      <c r="P1" s="483"/>
      <c r="Q1" s="483"/>
      <c r="R1" s="483"/>
      <c r="S1" s="483"/>
      <c r="T1" s="46"/>
      <c r="U1" s="46"/>
      <c r="V1" s="483"/>
      <c r="W1" s="483"/>
      <c r="X1" s="483"/>
      <c r="Y1" s="483"/>
      <c r="Z1" s="483"/>
      <c r="AA1" s="483"/>
      <c r="AB1" s="15"/>
      <c r="AC1" s="15"/>
      <c r="AD1" s="507"/>
      <c r="AE1" s="507"/>
      <c r="AF1" s="507"/>
      <c r="AG1" s="507"/>
      <c r="AH1" s="507"/>
      <c r="AI1" s="507"/>
      <c r="AJ1" s="17"/>
      <c r="AK1" s="18"/>
      <c r="AL1" s="512"/>
      <c r="AM1" s="512"/>
      <c r="AN1" s="512"/>
      <c r="AO1" s="512"/>
      <c r="AP1" s="512"/>
      <c r="AQ1" s="512"/>
      <c r="AS1" s="18" t="s">
        <v>48</v>
      </c>
      <c r="AT1" s="104"/>
    </row>
    <row r="2" spans="1:50" s="16" customFormat="1" ht="16.5" customHeight="1">
      <c r="A2" s="19" t="str">
        <f>'Bang can doi ke toan'!A2</f>
        <v>Tầng 5 tháp C.E.O, Mễ Trì, Nam Từ Liêm, Hà Nội</v>
      </c>
      <c r="B2" s="20"/>
      <c r="C2" s="20"/>
      <c r="D2" s="21"/>
      <c r="E2" s="21"/>
      <c r="F2" s="484"/>
      <c r="G2" s="484"/>
      <c r="H2" s="484"/>
      <c r="I2" s="484"/>
      <c r="J2" s="484"/>
      <c r="K2" s="484"/>
      <c r="L2" s="21"/>
      <c r="M2" s="21"/>
      <c r="N2" s="484"/>
      <c r="O2" s="484"/>
      <c r="P2" s="484"/>
      <c r="Q2" s="484"/>
      <c r="R2" s="484"/>
      <c r="S2" s="484"/>
      <c r="T2" s="21"/>
      <c r="V2" s="489"/>
      <c r="W2" s="489"/>
      <c r="X2" s="489"/>
      <c r="Y2" s="489"/>
      <c r="Z2" s="489"/>
      <c r="AA2" s="489"/>
      <c r="AB2" s="22"/>
      <c r="AC2" s="22"/>
      <c r="AD2" s="508"/>
      <c r="AE2" s="508"/>
      <c r="AF2" s="508"/>
      <c r="AG2" s="508"/>
      <c r="AH2" s="508"/>
      <c r="AI2" s="508"/>
      <c r="AJ2" s="22"/>
      <c r="AK2" s="21"/>
      <c r="AL2" s="484"/>
      <c r="AM2" s="484"/>
      <c r="AN2" s="484"/>
      <c r="AO2" s="484"/>
      <c r="AP2" s="484"/>
      <c r="AQ2" s="484"/>
      <c r="AS2" s="21" t="str">
        <f>'Bang can doi ke toan'!I2</f>
        <v>Quý 1 năm tài chính 2015</v>
      </c>
      <c r="AT2" s="104"/>
    </row>
    <row r="3" spans="1:50" s="104" customFormat="1" ht="16.5" customHeight="1">
      <c r="A3" s="100" t="str">
        <f>'Bang can doi ke toan'!A3</f>
        <v>Tel: (84-4) 37 875 136          Fax: (84-4) 37 875 137</v>
      </c>
      <c r="B3" s="100"/>
      <c r="C3" s="100"/>
      <c r="D3" s="101"/>
      <c r="E3" s="101"/>
      <c r="F3" s="485"/>
      <c r="G3" s="485"/>
      <c r="H3" s="485"/>
      <c r="I3" s="485"/>
      <c r="J3" s="485"/>
      <c r="K3" s="485"/>
      <c r="L3" s="101"/>
      <c r="M3" s="101"/>
      <c r="N3" s="485"/>
      <c r="O3" s="485"/>
      <c r="P3" s="485"/>
      <c r="Q3" s="485"/>
      <c r="R3" s="485"/>
      <c r="S3" s="485"/>
      <c r="T3" s="101"/>
      <c r="U3" s="101"/>
      <c r="V3" s="485"/>
      <c r="W3" s="485"/>
      <c r="X3" s="485"/>
      <c r="Y3" s="485"/>
      <c r="Z3" s="485"/>
      <c r="AA3" s="485"/>
      <c r="AB3" s="101"/>
      <c r="AC3" s="101"/>
      <c r="AD3" s="485"/>
      <c r="AE3" s="485"/>
      <c r="AF3" s="485"/>
      <c r="AG3" s="485"/>
      <c r="AH3" s="485"/>
      <c r="AI3" s="485"/>
      <c r="AJ3" s="102"/>
      <c r="AK3" s="102"/>
      <c r="AL3" s="513"/>
      <c r="AM3" s="513"/>
      <c r="AN3" s="513"/>
      <c r="AO3" s="513"/>
      <c r="AP3" s="513"/>
      <c r="AQ3" s="513"/>
      <c r="AR3" s="102"/>
      <c r="AS3" s="103"/>
      <c r="AT3" s="102"/>
      <c r="AU3" s="102"/>
      <c r="AV3" s="102"/>
    </row>
    <row r="4" spans="1:50" s="16" customFormat="1" ht="17.25" customHeight="1">
      <c r="A4" s="23"/>
      <c r="B4" s="24"/>
      <c r="D4" s="25"/>
      <c r="E4" s="25"/>
      <c r="F4" s="486"/>
      <c r="G4" s="486"/>
      <c r="H4" s="486"/>
      <c r="I4" s="486"/>
      <c r="J4" s="486"/>
      <c r="K4" s="486"/>
      <c r="L4" s="25"/>
      <c r="M4" s="25"/>
      <c r="N4" s="486"/>
      <c r="O4" s="486"/>
      <c r="P4" s="486"/>
      <c r="Q4" s="486"/>
      <c r="R4" s="486"/>
      <c r="S4" s="486"/>
      <c r="T4" s="25"/>
      <c r="U4" s="25"/>
      <c r="V4" s="486"/>
      <c r="W4" s="486"/>
      <c r="X4" s="486"/>
      <c r="Y4" s="486"/>
      <c r="Z4" s="486"/>
      <c r="AA4" s="486"/>
      <c r="AB4" s="25"/>
      <c r="AC4" s="25"/>
      <c r="AD4" s="486"/>
      <c r="AE4" s="486"/>
      <c r="AF4" s="486"/>
      <c r="AG4" s="486"/>
      <c r="AH4" s="486"/>
      <c r="AI4" s="486"/>
      <c r="AK4" s="660" t="s">
        <v>488</v>
      </c>
      <c r="AL4" s="660"/>
      <c r="AM4" s="660"/>
      <c r="AN4" s="660"/>
      <c r="AO4" s="660"/>
      <c r="AP4" s="660"/>
      <c r="AQ4" s="660"/>
      <c r="AR4" s="660"/>
      <c r="AS4" s="660"/>
      <c r="AT4" s="104"/>
    </row>
    <row r="5" spans="1:50" s="16" customFormat="1" ht="18" customHeight="1">
      <c r="A5" s="661" t="s">
        <v>49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661"/>
      <c r="AQ5" s="661"/>
      <c r="AR5" s="661"/>
      <c r="AS5" s="661"/>
      <c r="AT5" s="104"/>
    </row>
    <row r="6" spans="1:50" s="16" customFormat="1" ht="15.75" customHeight="1">
      <c r="A6" s="662" t="str">
        <f>BCKQKD!A8</f>
        <v>Quý 1 năm 2015</v>
      </c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2"/>
      <c r="AB6" s="662"/>
      <c r="AC6" s="662"/>
      <c r="AD6" s="662"/>
      <c r="AE6" s="662"/>
      <c r="AF6" s="662"/>
      <c r="AG6" s="662"/>
      <c r="AH6" s="662"/>
      <c r="AI6" s="662"/>
      <c r="AJ6" s="662"/>
      <c r="AK6" s="662"/>
      <c r="AL6" s="662"/>
      <c r="AM6" s="662"/>
      <c r="AN6" s="662"/>
      <c r="AO6" s="662"/>
      <c r="AP6" s="662"/>
      <c r="AQ6" s="662"/>
      <c r="AR6" s="662"/>
      <c r="AS6" s="662"/>
      <c r="AT6" s="104"/>
    </row>
    <row r="7" spans="1:50" s="16" customFormat="1" ht="15.75" customHeight="1">
      <c r="A7" s="663" t="s">
        <v>395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3"/>
      <c r="AP7" s="663"/>
      <c r="AQ7" s="663"/>
      <c r="AR7" s="663"/>
      <c r="AS7" s="663"/>
      <c r="AT7" s="104"/>
    </row>
    <row r="8" spans="1:50" s="16" customFormat="1" ht="3" customHeight="1">
      <c r="A8" s="23"/>
      <c r="B8" s="24"/>
      <c r="D8" s="25"/>
      <c r="E8" s="25"/>
      <c r="F8" s="486"/>
      <c r="G8" s="486"/>
      <c r="H8" s="486"/>
      <c r="I8" s="486"/>
      <c r="J8" s="486"/>
      <c r="K8" s="486"/>
      <c r="L8" s="25"/>
      <c r="M8" s="25"/>
      <c r="N8" s="486"/>
      <c r="O8" s="486"/>
      <c r="P8" s="486"/>
      <c r="Q8" s="486"/>
      <c r="R8" s="486"/>
      <c r="S8" s="486"/>
      <c r="T8" s="25"/>
      <c r="U8" s="25"/>
      <c r="V8" s="486"/>
      <c r="W8" s="486"/>
      <c r="X8" s="486"/>
      <c r="Y8" s="486"/>
      <c r="Z8" s="486"/>
      <c r="AA8" s="486"/>
      <c r="AB8" s="25"/>
      <c r="AC8" s="25"/>
      <c r="AD8" s="486"/>
      <c r="AE8" s="486"/>
      <c r="AF8" s="486"/>
      <c r="AG8" s="486"/>
      <c r="AH8" s="486"/>
      <c r="AI8" s="486"/>
      <c r="AL8" s="489"/>
      <c r="AM8" s="489"/>
      <c r="AN8" s="489"/>
      <c r="AO8" s="489"/>
      <c r="AP8" s="489"/>
      <c r="AQ8" s="489"/>
      <c r="AT8" s="104"/>
    </row>
    <row r="9" spans="1:50" s="16" customFormat="1" ht="15" customHeight="1">
      <c r="A9" s="26" t="s">
        <v>462</v>
      </c>
      <c r="B9" s="24"/>
      <c r="C9" s="24" t="s">
        <v>50</v>
      </c>
      <c r="D9" s="25"/>
      <c r="E9" s="25"/>
      <c r="F9" s="486"/>
      <c r="G9" s="486"/>
      <c r="H9" s="486"/>
      <c r="I9" s="486"/>
      <c r="J9" s="486"/>
      <c r="K9" s="486"/>
      <c r="L9" s="25"/>
      <c r="M9" s="25"/>
      <c r="N9" s="486"/>
      <c r="O9" s="486"/>
      <c r="P9" s="486"/>
      <c r="Q9" s="486"/>
      <c r="R9" s="486"/>
      <c r="S9" s="486"/>
      <c r="T9" s="25"/>
      <c r="U9" s="25"/>
      <c r="V9" s="486"/>
      <c r="W9" s="486"/>
      <c r="X9" s="486"/>
      <c r="Y9" s="486"/>
      <c r="Z9" s="486"/>
      <c r="AA9" s="486"/>
      <c r="AB9" s="25"/>
      <c r="AC9" s="25"/>
      <c r="AD9" s="486"/>
      <c r="AE9" s="486"/>
      <c r="AF9" s="486"/>
      <c r="AG9" s="486"/>
      <c r="AH9" s="486"/>
      <c r="AI9" s="486"/>
      <c r="AJ9" s="25"/>
      <c r="AL9" s="489"/>
      <c r="AM9" s="489"/>
      <c r="AN9" s="489"/>
      <c r="AO9" s="489"/>
      <c r="AP9" s="489"/>
      <c r="AQ9" s="489"/>
      <c r="AS9" s="538" t="s">
        <v>647</v>
      </c>
      <c r="AT9" s="104"/>
    </row>
    <row r="10" spans="1:50" s="27" customFormat="1" ht="1.5" customHeight="1">
      <c r="A10" s="23"/>
      <c r="B10" s="17"/>
      <c r="D10" s="28"/>
      <c r="E10" s="28"/>
      <c r="F10" s="487"/>
      <c r="G10" s="487"/>
      <c r="H10" s="487"/>
      <c r="I10" s="487"/>
      <c r="J10" s="487"/>
      <c r="K10" s="487"/>
      <c r="L10" s="28"/>
      <c r="M10" s="28"/>
      <c r="N10" s="487"/>
      <c r="O10" s="487"/>
      <c r="P10" s="487"/>
      <c r="Q10" s="487"/>
      <c r="R10" s="487"/>
      <c r="S10" s="487"/>
      <c r="T10" s="28"/>
      <c r="U10" s="28"/>
      <c r="V10" s="487"/>
      <c r="W10" s="487"/>
      <c r="X10" s="487"/>
      <c r="Y10" s="487"/>
      <c r="Z10" s="487"/>
      <c r="AA10" s="487"/>
      <c r="AB10" s="28"/>
      <c r="AC10" s="28"/>
      <c r="AD10" s="487"/>
      <c r="AE10" s="487"/>
      <c r="AF10" s="487"/>
      <c r="AG10" s="487"/>
      <c r="AH10" s="487"/>
      <c r="AI10" s="487"/>
      <c r="AJ10" s="28"/>
      <c r="AL10" s="514"/>
      <c r="AM10" s="514"/>
      <c r="AN10" s="514"/>
      <c r="AO10" s="514"/>
      <c r="AP10" s="514"/>
      <c r="AQ10" s="514"/>
      <c r="AT10" s="318"/>
    </row>
    <row r="11" spans="1:50" s="16" customFormat="1" ht="30" customHeight="1">
      <c r="A11" s="23"/>
      <c r="B11" s="24"/>
      <c r="C11" s="29" t="s">
        <v>399</v>
      </c>
      <c r="E11" s="29" t="s">
        <v>85</v>
      </c>
      <c r="F11" s="488" t="s">
        <v>32</v>
      </c>
      <c r="G11" s="488" t="s">
        <v>33</v>
      </c>
      <c r="H11" s="488" t="s">
        <v>34</v>
      </c>
      <c r="I11" s="488" t="s">
        <v>35</v>
      </c>
      <c r="J11" s="488" t="s">
        <v>55</v>
      </c>
      <c r="K11" s="488" t="s">
        <v>143</v>
      </c>
      <c r="M11" s="29" t="s">
        <v>51</v>
      </c>
      <c r="N11" s="488" t="s">
        <v>32</v>
      </c>
      <c r="O11" s="488" t="s">
        <v>33</v>
      </c>
      <c r="P11" s="488" t="s">
        <v>34</v>
      </c>
      <c r="Q11" s="488" t="s">
        <v>35</v>
      </c>
      <c r="R11" s="488" t="s">
        <v>55</v>
      </c>
      <c r="S11" s="488" t="s">
        <v>463</v>
      </c>
      <c r="U11" s="29" t="s">
        <v>83</v>
      </c>
      <c r="V11" s="488" t="s">
        <v>32</v>
      </c>
      <c r="W11" s="488" t="s">
        <v>33</v>
      </c>
      <c r="X11" s="488" t="s">
        <v>34</v>
      </c>
      <c r="Y11" s="488" t="s">
        <v>35</v>
      </c>
      <c r="Z11" s="488" t="s">
        <v>55</v>
      </c>
      <c r="AA11" s="488" t="s">
        <v>463</v>
      </c>
      <c r="AB11" s="30"/>
      <c r="AC11" s="29" t="s">
        <v>296</v>
      </c>
      <c r="AD11" s="488" t="s">
        <v>32</v>
      </c>
      <c r="AE11" s="488" t="s">
        <v>33</v>
      </c>
      <c r="AF11" s="488" t="s">
        <v>34</v>
      </c>
      <c r="AG11" s="488" t="s">
        <v>35</v>
      </c>
      <c r="AH11" s="488" t="s">
        <v>55</v>
      </c>
      <c r="AI11" s="488" t="s">
        <v>463</v>
      </c>
      <c r="AJ11" s="30"/>
      <c r="AK11" s="29" t="s">
        <v>84</v>
      </c>
      <c r="AL11" s="488" t="s">
        <v>32</v>
      </c>
      <c r="AM11" s="488" t="s">
        <v>33</v>
      </c>
      <c r="AN11" s="488" t="s">
        <v>34</v>
      </c>
      <c r="AO11" s="488" t="s">
        <v>35</v>
      </c>
      <c r="AP11" s="488" t="s">
        <v>55</v>
      </c>
      <c r="AQ11" s="488" t="s">
        <v>463</v>
      </c>
      <c r="AS11" s="29" t="s">
        <v>398</v>
      </c>
      <c r="AT11" s="319"/>
      <c r="AU11" s="31"/>
      <c r="AV11" s="31"/>
      <c r="AW11" s="31"/>
      <c r="AX11" s="31"/>
    </row>
    <row r="12" spans="1:50" s="16" customFormat="1" ht="1.5" customHeight="1">
      <c r="A12" s="32"/>
      <c r="C12" s="33"/>
      <c r="F12" s="489"/>
      <c r="G12" s="489"/>
      <c r="H12" s="489"/>
      <c r="I12" s="489"/>
      <c r="J12" s="489"/>
      <c r="K12" s="489"/>
      <c r="M12" s="26"/>
      <c r="N12" s="502"/>
      <c r="O12" s="502"/>
      <c r="P12" s="502"/>
      <c r="Q12" s="502"/>
      <c r="R12" s="502"/>
      <c r="S12" s="502"/>
      <c r="U12" s="34"/>
      <c r="V12" s="505"/>
      <c r="W12" s="505"/>
      <c r="X12" s="505"/>
      <c r="Y12" s="505"/>
      <c r="Z12" s="505"/>
      <c r="AA12" s="505"/>
      <c r="AB12" s="34"/>
      <c r="AC12" s="34"/>
      <c r="AD12" s="505"/>
      <c r="AE12" s="505"/>
      <c r="AF12" s="505"/>
      <c r="AG12" s="505"/>
      <c r="AH12" s="505"/>
      <c r="AI12" s="505"/>
      <c r="AJ12" s="34"/>
      <c r="AL12" s="489"/>
      <c r="AM12" s="489"/>
      <c r="AN12" s="489"/>
      <c r="AO12" s="489"/>
      <c r="AP12" s="489"/>
      <c r="AQ12" s="489"/>
      <c r="AS12" s="35"/>
      <c r="AT12" s="319"/>
      <c r="AU12" s="31"/>
      <c r="AV12" s="31"/>
      <c r="AW12" s="31"/>
      <c r="AX12" s="31"/>
    </row>
    <row r="13" spans="1:50" s="38" customFormat="1" ht="15.75" customHeight="1">
      <c r="A13" s="36"/>
      <c r="B13" s="37"/>
      <c r="C13" s="24" t="s">
        <v>298</v>
      </c>
      <c r="D13" s="16"/>
      <c r="E13" s="16"/>
      <c r="F13" s="489"/>
      <c r="G13" s="489"/>
      <c r="H13" s="489"/>
      <c r="I13" s="489"/>
      <c r="J13" s="489"/>
      <c r="K13" s="489"/>
      <c r="L13" s="16"/>
      <c r="M13" s="16"/>
      <c r="N13" s="489"/>
      <c r="O13" s="489"/>
      <c r="P13" s="489"/>
      <c r="Q13" s="489"/>
      <c r="R13" s="489"/>
      <c r="S13" s="489"/>
      <c r="T13" s="16"/>
      <c r="U13" s="25"/>
      <c r="V13" s="486"/>
      <c r="W13" s="486"/>
      <c r="X13" s="486"/>
      <c r="Y13" s="486"/>
      <c r="Z13" s="486"/>
      <c r="AA13" s="486"/>
      <c r="AB13" s="25"/>
      <c r="AC13" s="25"/>
      <c r="AD13" s="486"/>
      <c r="AE13" s="486"/>
      <c r="AF13" s="486"/>
      <c r="AG13" s="486"/>
      <c r="AH13" s="486"/>
      <c r="AI13" s="486"/>
      <c r="AJ13" s="25"/>
      <c r="AK13" s="16"/>
      <c r="AL13" s="489"/>
      <c r="AM13" s="489"/>
      <c r="AN13" s="489"/>
      <c r="AO13" s="489"/>
      <c r="AP13" s="489"/>
      <c r="AQ13" s="489"/>
      <c r="AR13" s="16"/>
      <c r="AS13" s="16"/>
      <c r="AT13" s="320"/>
      <c r="AU13" s="31"/>
      <c r="AV13" s="31"/>
      <c r="AW13" s="31"/>
      <c r="AX13" s="31"/>
    </row>
    <row r="14" spans="1:50" s="38" customFormat="1" ht="15.75" customHeight="1">
      <c r="A14" s="36"/>
      <c r="B14" s="37"/>
      <c r="C14" s="39" t="s">
        <v>643</v>
      </c>
      <c r="D14" s="40"/>
      <c r="E14" s="25">
        <v>11333772165</v>
      </c>
      <c r="F14" s="486"/>
      <c r="G14" s="486"/>
      <c r="H14" s="486"/>
      <c r="I14" s="486"/>
      <c r="J14" s="486"/>
      <c r="K14" s="486"/>
      <c r="L14" s="25"/>
      <c r="M14" s="25">
        <v>13542655258</v>
      </c>
      <c r="N14" s="486"/>
      <c r="O14" s="486"/>
      <c r="P14" s="486"/>
      <c r="Q14" s="486"/>
      <c r="R14" s="486"/>
      <c r="S14" s="486"/>
      <c r="T14" s="25"/>
      <c r="U14" s="25">
        <v>13444213932</v>
      </c>
      <c r="V14" s="486"/>
      <c r="W14" s="486"/>
      <c r="X14" s="486"/>
      <c r="Y14" s="486"/>
      <c r="Z14" s="486"/>
      <c r="AA14" s="486"/>
      <c r="AB14" s="25"/>
      <c r="AC14" s="25">
        <v>2625145380</v>
      </c>
      <c r="AD14" s="486"/>
      <c r="AE14" s="486"/>
      <c r="AF14" s="509"/>
      <c r="AG14" s="486"/>
      <c r="AH14" s="486"/>
      <c r="AI14" s="486"/>
      <c r="AJ14" s="25"/>
      <c r="AK14" s="25">
        <v>1714317005</v>
      </c>
      <c r="AL14" s="486"/>
      <c r="AM14" s="486"/>
      <c r="AN14" s="486"/>
      <c r="AO14" s="486"/>
      <c r="AP14" s="486"/>
      <c r="AQ14" s="486"/>
      <c r="AR14" s="40"/>
      <c r="AS14" s="41">
        <f>AK14+AC14+U14+M14+E14</f>
        <v>42660103740</v>
      </c>
      <c r="AT14" s="320">
        <f>AS14-'Bang can doi ke toan'!I53</f>
        <v>0</v>
      </c>
      <c r="AU14" s="31"/>
      <c r="AV14" s="31"/>
      <c r="AW14" s="31"/>
      <c r="AX14" s="31"/>
    </row>
    <row r="15" spans="1:50" s="38" customFormat="1" ht="15.75" customHeight="1">
      <c r="A15" s="36"/>
      <c r="B15" s="37"/>
      <c r="C15" s="39" t="s">
        <v>289</v>
      </c>
      <c r="D15" s="25"/>
      <c r="E15" s="25">
        <f t="shared" ref="E15:E21" si="0">SUM(F15:K15)</f>
        <v>0</v>
      </c>
      <c r="F15" s="486"/>
      <c r="G15" s="486"/>
      <c r="H15" s="486"/>
      <c r="I15" s="486"/>
      <c r="J15" s="486">
        <v>0</v>
      </c>
      <c r="K15" s="486"/>
      <c r="L15" s="25"/>
      <c r="M15" s="25">
        <f>SUM(N15:S15)</f>
        <v>1639686664</v>
      </c>
      <c r="N15" s="486">
        <v>126050300</v>
      </c>
      <c r="O15" s="486"/>
      <c r="P15" s="486">
        <v>1513636364</v>
      </c>
      <c r="Q15" s="486">
        <v>0</v>
      </c>
      <c r="R15" s="486">
        <v>0</v>
      </c>
      <c r="S15" s="486"/>
      <c r="T15" s="25"/>
      <c r="U15" s="25">
        <f>SUM(V15:AA15)</f>
        <v>3098200000</v>
      </c>
      <c r="V15" s="486">
        <v>1217861818</v>
      </c>
      <c r="W15" s="486"/>
      <c r="X15" s="486">
        <v>0</v>
      </c>
      <c r="Y15" s="486">
        <v>1880338182</v>
      </c>
      <c r="Z15" s="486">
        <v>0</v>
      </c>
      <c r="AA15" s="486">
        <v>0</v>
      </c>
      <c r="AB15" s="25"/>
      <c r="AC15" s="25">
        <f t="shared" ref="AC15:AC21" si="1">SUM(AD15:AI15)</f>
        <v>41000000</v>
      </c>
      <c r="AD15" s="486">
        <v>0</v>
      </c>
      <c r="AE15" s="486"/>
      <c r="AF15" s="509">
        <v>41000000</v>
      </c>
      <c r="AG15" s="486"/>
      <c r="AH15" s="486">
        <v>0</v>
      </c>
      <c r="AI15" s="506">
        <v>0</v>
      </c>
      <c r="AJ15" s="25"/>
      <c r="AK15" s="25">
        <f t="shared" ref="AK15:AK21" si="2">SUM(AL15:AQ15)</f>
        <v>0</v>
      </c>
      <c r="AL15" s="486"/>
      <c r="AM15" s="486"/>
      <c r="AN15" s="486">
        <v>0</v>
      </c>
      <c r="AO15" s="486"/>
      <c r="AP15" s="486">
        <v>0</v>
      </c>
      <c r="AQ15" s="486"/>
      <c r="AR15" s="25"/>
      <c r="AS15" s="41">
        <f t="shared" ref="AS15:AS21" si="3">AK15+AC15+U15+M15+E15</f>
        <v>4778886664</v>
      </c>
      <c r="AT15" s="320"/>
      <c r="AU15" s="31"/>
      <c r="AV15" s="31"/>
      <c r="AW15" s="31"/>
      <c r="AX15" s="31"/>
    </row>
    <row r="16" spans="1:50" s="38" customFormat="1" ht="15.75" customHeight="1">
      <c r="A16" s="36"/>
      <c r="B16" s="37"/>
      <c r="C16" s="39" t="s">
        <v>52</v>
      </c>
      <c r="D16" s="25"/>
      <c r="E16" s="25">
        <f t="shared" si="0"/>
        <v>0</v>
      </c>
      <c r="F16" s="486"/>
      <c r="G16" s="486"/>
      <c r="H16" s="486">
        <v>0</v>
      </c>
      <c r="I16" s="486"/>
      <c r="J16" s="486"/>
      <c r="K16" s="486"/>
      <c r="L16" s="25"/>
      <c r="M16" s="25">
        <f t="shared" ref="M16:M21" si="4">SUM(N16:S16)</f>
        <v>0</v>
      </c>
      <c r="N16" s="486"/>
      <c r="O16" s="486"/>
      <c r="P16" s="486"/>
      <c r="Q16" s="486"/>
      <c r="R16" s="486"/>
      <c r="S16" s="486"/>
      <c r="T16" s="25"/>
      <c r="U16" s="25">
        <f t="shared" ref="U16:U20" si="5">SUM(V16:AA16)</f>
        <v>0</v>
      </c>
      <c r="V16" s="486"/>
      <c r="W16" s="486"/>
      <c r="X16" s="486"/>
      <c r="Y16" s="486"/>
      <c r="Z16" s="486"/>
      <c r="AA16" s="486"/>
      <c r="AB16" s="25"/>
      <c r="AC16" s="25">
        <f t="shared" si="1"/>
        <v>0</v>
      </c>
      <c r="AD16" s="503"/>
      <c r="AE16" s="503"/>
      <c r="AF16" s="503"/>
      <c r="AG16" s="503"/>
      <c r="AH16" s="503"/>
      <c r="AI16" s="503"/>
      <c r="AJ16" s="25"/>
      <c r="AK16" s="25">
        <f t="shared" si="2"/>
        <v>0</v>
      </c>
      <c r="AL16" s="486"/>
      <c r="AM16" s="486"/>
      <c r="AN16" s="486"/>
      <c r="AO16" s="486"/>
      <c r="AP16" s="486"/>
      <c r="AQ16" s="486"/>
      <c r="AR16" s="25"/>
      <c r="AS16" s="41">
        <f t="shared" si="3"/>
        <v>0</v>
      </c>
      <c r="AT16" s="319"/>
      <c r="AU16" s="31"/>
      <c r="AV16" s="31"/>
      <c r="AW16" s="31"/>
      <c r="AX16" s="31"/>
    </row>
    <row r="17" spans="1:47" s="38" customFormat="1" ht="15.75" hidden="1" customHeight="1">
      <c r="A17" s="36"/>
      <c r="B17" s="37"/>
      <c r="C17" s="39" t="s">
        <v>53</v>
      </c>
      <c r="D17" s="25"/>
      <c r="E17" s="25">
        <f t="shared" si="0"/>
        <v>0</v>
      </c>
      <c r="F17" s="486"/>
      <c r="G17" s="486"/>
      <c r="H17" s="486"/>
      <c r="I17" s="486"/>
      <c r="J17" s="486"/>
      <c r="K17" s="486"/>
      <c r="L17" s="25"/>
      <c r="M17" s="25">
        <f t="shared" si="4"/>
        <v>0</v>
      </c>
      <c r="N17" s="486"/>
      <c r="O17" s="486"/>
      <c r="P17" s="486"/>
      <c r="Q17" s="486"/>
      <c r="R17" s="486"/>
      <c r="S17" s="486"/>
      <c r="T17" s="25"/>
      <c r="U17" s="25">
        <f t="shared" si="5"/>
        <v>0</v>
      </c>
      <c r="V17" s="486"/>
      <c r="W17" s="486"/>
      <c r="X17" s="486"/>
      <c r="Y17" s="486"/>
      <c r="Z17" s="486"/>
      <c r="AA17" s="486"/>
      <c r="AB17" s="25"/>
      <c r="AC17" s="25">
        <f t="shared" si="1"/>
        <v>0</v>
      </c>
      <c r="AD17" s="486"/>
      <c r="AE17" s="486"/>
      <c r="AF17" s="486"/>
      <c r="AG17" s="486"/>
      <c r="AH17" s="486"/>
      <c r="AI17" s="486"/>
      <c r="AJ17" s="25"/>
      <c r="AK17" s="25">
        <f t="shared" si="2"/>
        <v>0</v>
      </c>
      <c r="AL17" s="486"/>
      <c r="AM17" s="486"/>
      <c r="AN17" s="486"/>
      <c r="AO17" s="486"/>
      <c r="AP17" s="486"/>
      <c r="AQ17" s="486"/>
      <c r="AR17" s="25"/>
      <c r="AS17" s="41">
        <f t="shared" si="3"/>
        <v>0</v>
      </c>
      <c r="AT17" s="99"/>
    </row>
    <row r="18" spans="1:47" s="38" customFormat="1" ht="15.75" customHeight="1">
      <c r="A18" s="36"/>
      <c r="B18" s="37"/>
      <c r="C18" s="39" t="s">
        <v>292</v>
      </c>
      <c r="D18" s="25"/>
      <c r="E18" s="25">
        <f t="shared" si="0"/>
        <v>0</v>
      </c>
      <c r="F18" s="486">
        <v>0</v>
      </c>
      <c r="G18" s="486"/>
      <c r="H18" s="486"/>
      <c r="I18" s="486"/>
      <c r="J18" s="486"/>
      <c r="K18" s="486"/>
      <c r="L18" s="25"/>
      <c r="M18" s="25">
        <f t="shared" si="4"/>
        <v>0</v>
      </c>
      <c r="N18" s="486"/>
      <c r="O18" s="486"/>
      <c r="P18" s="486"/>
      <c r="Q18" s="486"/>
      <c r="R18" s="486"/>
      <c r="S18" s="486"/>
      <c r="T18" s="25"/>
      <c r="U18" s="25">
        <f t="shared" si="5"/>
        <v>0</v>
      </c>
      <c r="V18" s="486"/>
      <c r="W18" s="486"/>
      <c r="X18" s="486"/>
      <c r="Y18" s="486"/>
      <c r="Z18" s="486"/>
      <c r="AA18" s="486"/>
      <c r="AB18" s="25"/>
      <c r="AC18" s="25">
        <f t="shared" si="1"/>
        <v>0</v>
      </c>
      <c r="AD18" s="486">
        <v>0</v>
      </c>
      <c r="AE18" s="486"/>
      <c r="AF18" s="486"/>
      <c r="AG18" s="486"/>
      <c r="AH18" s="486"/>
      <c r="AI18" s="486"/>
      <c r="AJ18" s="25"/>
      <c r="AK18" s="25">
        <f t="shared" si="2"/>
        <v>0</v>
      </c>
      <c r="AL18" s="486"/>
      <c r="AM18" s="486"/>
      <c r="AN18" s="486"/>
      <c r="AO18" s="486"/>
      <c r="AP18" s="486"/>
      <c r="AQ18" s="486"/>
      <c r="AR18" s="25"/>
      <c r="AS18" s="41">
        <f t="shared" si="3"/>
        <v>0</v>
      </c>
      <c r="AT18" s="99"/>
      <c r="AU18" s="427" t="s">
        <v>515</v>
      </c>
    </row>
    <row r="19" spans="1:47" s="38" customFormat="1" ht="15.75" hidden="1" customHeight="1">
      <c r="A19" s="36"/>
      <c r="B19" s="37"/>
      <c r="C19" s="39" t="s">
        <v>54</v>
      </c>
      <c r="D19" s="25"/>
      <c r="E19" s="25">
        <f t="shared" si="0"/>
        <v>0</v>
      </c>
      <c r="F19" s="486"/>
      <c r="G19" s="486"/>
      <c r="H19" s="486"/>
      <c r="I19" s="486"/>
      <c r="J19" s="486"/>
      <c r="K19" s="486"/>
      <c r="L19" s="25"/>
      <c r="M19" s="25">
        <f t="shared" si="4"/>
        <v>0</v>
      </c>
      <c r="N19" s="486"/>
      <c r="O19" s="486"/>
      <c r="P19" s="486"/>
      <c r="Q19" s="486"/>
      <c r="R19" s="486"/>
      <c r="S19" s="486"/>
      <c r="T19" s="25"/>
      <c r="U19" s="25">
        <f t="shared" si="5"/>
        <v>0</v>
      </c>
      <c r="V19" s="486"/>
      <c r="W19" s="486"/>
      <c r="X19" s="486"/>
      <c r="Y19" s="486"/>
      <c r="Z19" s="486"/>
      <c r="AA19" s="486"/>
      <c r="AB19" s="25"/>
      <c r="AC19" s="25">
        <f t="shared" si="1"/>
        <v>0</v>
      </c>
      <c r="AD19" s="486"/>
      <c r="AE19" s="486"/>
      <c r="AF19" s="486"/>
      <c r="AG19" s="486"/>
      <c r="AH19" s="486"/>
      <c r="AI19" s="486"/>
      <c r="AJ19" s="25"/>
      <c r="AK19" s="25">
        <f t="shared" si="2"/>
        <v>0</v>
      </c>
      <c r="AL19" s="486"/>
      <c r="AM19" s="486"/>
      <c r="AN19" s="486"/>
      <c r="AO19" s="486"/>
      <c r="AP19" s="486"/>
      <c r="AQ19" s="486"/>
      <c r="AR19" s="25"/>
      <c r="AS19" s="41">
        <f t="shared" si="3"/>
        <v>0</v>
      </c>
      <c r="AT19" s="99"/>
    </row>
    <row r="20" spans="1:47" s="38" customFormat="1" ht="15.75" customHeight="1">
      <c r="A20" s="36"/>
      <c r="B20" s="37"/>
      <c r="C20" s="39" t="s">
        <v>297</v>
      </c>
      <c r="D20" s="25"/>
      <c r="E20" s="25">
        <f t="shared" si="0"/>
        <v>0</v>
      </c>
      <c r="F20" s="486"/>
      <c r="G20" s="486">
        <v>0</v>
      </c>
      <c r="H20" s="486"/>
      <c r="I20" s="486"/>
      <c r="J20" s="486"/>
      <c r="K20" s="486"/>
      <c r="L20" s="25"/>
      <c r="M20" s="25">
        <f>SUM(N20:S20)</f>
        <v>0</v>
      </c>
      <c r="N20" s="486"/>
      <c r="O20" s="486">
        <v>0</v>
      </c>
      <c r="P20" s="486">
        <v>0</v>
      </c>
      <c r="Q20" s="486">
        <v>0</v>
      </c>
      <c r="R20" s="486"/>
      <c r="S20" s="486"/>
      <c r="T20" s="25"/>
      <c r="U20" s="25">
        <f t="shared" si="5"/>
        <v>0</v>
      </c>
      <c r="V20" s="486">
        <v>0</v>
      </c>
      <c r="W20" s="486">
        <v>0</v>
      </c>
      <c r="X20" s="486"/>
      <c r="Y20" s="486"/>
      <c r="Z20" s="486"/>
      <c r="AA20" s="486"/>
      <c r="AB20" s="25"/>
      <c r="AC20" s="25">
        <f t="shared" si="1"/>
        <v>0</v>
      </c>
      <c r="AD20" s="510">
        <v>0</v>
      </c>
      <c r="AE20" s="486">
        <v>0</v>
      </c>
      <c r="AF20" s="486"/>
      <c r="AG20" s="486"/>
      <c r="AH20" s="486"/>
      <c r="AI20" s="486"/>
      <c r="AJ20" s="25"/>
      <c r="AK20" s="25">
        <f t="shared" si="2"/>
        <v>0</v>
      </c>
      <c r="AL20" s="486"/>
      <c r="AM20" s="486">
        <v>0</v>
      </c>
      <c r="AN20" s="486"/>
      <c r="AO20" s="486"/>
      <c r="AP20" s="486"/>
      <c r="AQ20" s="486"/>
      <c r="AR20" s="25"/>
      <c r="AS20" s="41">
        <f t="shared" si="3"/>
        <v>0</v>
      </c>
      <c r="AT20" s="321"/>
    </row>
    <row r="21" spans="1:47" s="38" customFormat="1" ht="15.75" customHeight="1">
      <c r="A21" s="36"/>
      <c r="B21" s="37"/>
      <c r="C21" s="39" t="s">
        <v>522</v>
      </c>
      <c r="D21" s="25"/>
      <c r="E21" s="25">
        <f t="shared" si="0"/>
        <v>0</v>
      </c>
      <c r="F21" s="486">
        <v>0</v>
      </c>
      <c r="G21" s="486"/>
      <c r="H21" s="486"/>
      <c r="I21" s="486"/>
      <c r="J21" s="486"/>
      <c r="K21" s="486"/>
      <c r="L21" s="25"/>
      <c r="M21" s="25">
        <f t="shared" si="4"/>
        <v>0</v>
      </c>
      <c r="N21" s="503">
        <v>0</v>
      </c>
      <c r="O21" s="503"/>
      <c r="P21" s="503">
        <v>0</v>
      </c>
      <c r="Q21" s="503">
        <v>0</v>
      </c>
      <c r="R21" s="503">
        <v>0</v>
      </c>
      <c r="S21" s="503"/>
      <c r="T21" s="25"/>
      <c r="U21" s="25">
        <f>SUM(V21:AA21)</f>
        <v>0</v>
      </c>
      <c r="V21" s="486">
        <v>0</v>
      </c>
      <c r="W21" s="486"/>
      <c r="X21" s="486"/>
      <c r="Y21" s="486">
        <v>0</v>
      </c>
      <c r="Z21" s="486"/>
      <c r="AA21" s="486"/>
      <c r="AB21" s="25"/>
      <c r="AC21" s="25">
        <f t="shared" si="1"/>
        <v>0</v>
      </c>
      <c r="AD21" s="510">
        <v>0</v>
      </c>
      <c r="AE21" s="510"/>
      <c r="AF21" s="510">
        <v>0</v>
      </c>
      <c r="AG21" s="510">
        <v>0</v>
      </c>
      <c r="AH21" s="510">
        <v>0</v>
      </c>
      <c r="AI21" s="506">
        <v>0</v>
      </c>
      <c r="AJ21" s="25"/>
      <c r="AK21" s="25">
        <f t="shared" si="2"/>
        <v>0</v>
      </c>
      <c r="AL21" s="486"/>
      <c r="AM21" s="486"/>
      <c r="AN21" s="486">
        <v>0</v>
      </c>
      <c r="AO21" s="486"/>
      <c r="AP21" s="486"/>
      <c r="AQ21" s="486"/>
      <c r="AR21" s="25"/>
      <c r="AS21" s="41">
        <f t="shared" si="3"/>
        <v>0</v>
      </c>
      <c r="AT21" s="99"/>
    </row>
    <row r="22" spans="1:47" s="16" customFormat="1" ht="15.75" customHeight="1">
      <c r="A22" s="32"/>
      <c r="C22" s="39" t="s">
        <v>644</v>
      </c>
      <c r="D22" s="40"/>
      <c r="E22" s="25">
        <f>SUM(E14:E21)</f>
        <v>11333772165</v>
      </c>
      <c r="F22" s="486"/>
      <c r="G22" s="486"/>
      <c r="H22" s="486"/>
      <c r="I22" s="486"/>
      <c r="J22" s="486"/>
      <c r="K22" s="486"/>
      <c r="L22" s="25"/>
      <c r="M22" s="25">
        <f>SUM(M14:M21)</f>
        <v>15182341922</v>
      </c>
      <c r="N22" s="486"/>
      <c r="O22" s="486"/>
      <c r="P22" s="486"/>
      <c r="Q22" s="486"/>
      <c r="R22" s="486"/>
      <c r="S22" s="486"/>
      <c r="T22" s="25"/>
      <c r="U22" s="25">
        <f>SUM(U14:U21)</f>
        <v>16542413932</v>
      </c>
      <c r="V22" s="486"/>
      <c r="W22" s="486"/>
      <c r="X22" s="486"/>
      <c r="Y22" s="486"/>
      <c r="Z22" s="486"/>
      <c r="AA22" s="486"/>
      <c r="AB22" s="25"/>
      <c r="AC22" s="25">
        <f>SUM(AC14:AC21)</f>
        <v>2666145380</v>
      </c>
      <c r="AD22" s="486"/>
      <c r="AE22" s="486"/>
      <c r="AF22" s="486"/>
      <c r="AG22" s="486"/>
      <c r="AH22" s="486"/>
      <c r="AI22" s="486"/>
      <c r="AJ22" s="25"/>
      <c r="AK22" s="25">
        <f>SUM(AK14:AK21)</f>
        <v>1714317005</v>
      </c>
      <c r="AL22" s="486"/>
      <c r="AM22" s="486"/>
      <c r="AN22" s="486"/>
      <c r="AO22" s="486"/>
      <c r="AP22" s="486"/>
      <c r="AQ22" s="486"/>
      <c r="AR22" s="40"/>
      <c r="AS22" s="41">
        <f>AK22+AC22+U22+M22+E22</f>
        <v>47438990404</v>
      </c>
      <c r="AT22" s="322">
        <f>AS22-'Bang can doi ke toan'!G53</f>
        <v>0</v>
      </c>
    </row>
    <row r="23" spans="1:47" ht="1.5" customHeight="1">
      <c r="C23" s="39"/>
      <c r="D23" s="25"/>
      <c r="E23" s="25"/>
      <c r="F23" s="486"/>
      <c r="G23" s="486"/>
      <c r="H23" s="486"/>
      <c r="I23" s="486"/>
      <c r="J23" s="486"/>
      <c r="K23" s="486"/>
      <c r="L23" s="25"/>
      <c r="M23" s="25"/>
      <c r="N23" s="486"/>
      <c r="O23" s="486"/>
      <c r="P23" s="486"/>
      <c r="Q23" s="486"/>
      <c r="R23" s="486"/>
      <c r="S23" s="486"/>
      <c r="T23" s="25"/>
      <c r="U23" s="25"/>
      <c r="V23" s="486"/>
      <c r="W23" s="486"/>
      <c r="X23" s="486"/>
      <c r="Y23" s="486"/>
      <c r="Z23" s="486"/>
      <c r="AA23" s="486"/>
      <c r="AB23" s="25"/>
      <c r="AC23" s="25"/>
      <c r="AD23" s="486"/>
      <c r="AE23" s="486"/>
      <c r="AF23" s="486"/>
      <c r="AG23" s="486"/>
      <c r="AH23" s="486"/>
      <c r="AI23" s="486"/>
      <c r="AJ23" s="25"/>
      <c r="AK23" s="25"/>
      <c r="AL23" s="486"/>
      <c r="AM23" s="486"/>
      <c r="AN23" s="486"/>
      <c r="AO23" s="486"/>
      <c r="AP23" s="486"/>
      <c r="AQ23" s="486"/>
      <c r="AR23" s="25"/>
      <c r="AS23" s="41"/>
    </row>
    <row r="24" spans="1:47" ht="15.75" customHeight="1">
      <c r="C24" s="24" t="s">
        <v>370</v>
      </c>
      <c r="D24" s="25"/>
      <c r="E24" s="25"/>
      <c r="F24" s="486"/>
      <c r="G24" s="486"/>
      <c r="H24" s="486"/>
      <c r="I24" s="486"/>
      <c r="J24" s="486"/>
      <c r="K24" s="486"/>
      <c r="L24" s="25"/>
      <c r="M24" s="25"/>
      <c r="N24" s="486"/>
      <c r="O24" s="486"/>
      <c r="P24" s="486"/>
      <c r="Q24" s="486"/>
      <c r="R24" s="486"/>
      <c r="S24" s="486"/>
      <c r="T24" s="25"/>
      <c r="U24" s="25"/>
      <c r="V24" s="486"/>
      <c r="W24" s="486"/>
      <c r="X24" s="486"/>
      <c r="Y24" s="486"/>
      <c r="Z24" s="486"/>
      <c r="AA24" s="486"/>
      <c r="AB24" s="25"/>
      <c r="AC24" s="25"/>
      <c r="AD24" s="486"/>
      <c r="AE24" s="486"/>
      <c r="AF24" s="486"/>
      <c r="AG24" s="486"/>
      <c r="AH24" s="486"/>
      <c r="AI24" s="486"/>
      <c r="AJ24" s="25"/>
      <c r="AK24" s="25"/>
      <c r="AL24" s="486"/>
      <c r="AM24" s="486"/>
      <c r="AN24" s="486"/>
      <c r="AO24" s="486"/>
      <c r="AP24" s="486"/>
      <c r="AQ24" s="486"/>
      <c r="AR24" s="25"/>
      <c r="AS24" s="41"/>
    </row>
    <row r="25" spans="1:47" ht="15.75" customHeight="1">
      <c r="C25" s="39" t="s">
        <v>643</v>
      </c>
      <c r="D25" s="40"/>
      <c r="E25" s="25">
        <v>2647651758</v>
      </c>
      <c r="F25" s="486"/>
      <c r="G25" s="486"/>
      <c r="H25" s="486"/>
      <c r="I25" s="486"/>
      <c r="J25" s="486"/>
      <c r="K25" s="486"/>
      <c r="L25" s="25">
        <v>0</v>
      </c>
      <c r="M25" s="25">
        <v>5488877229</v>
      </c>
      <c r="N25" s="486"/>
      <c r="O25" s="486"/>
      <c r="P25" s="486"/>
      <c r="Q25" s="486"/>
      <c r="R25" s="486"/>
      <c r="S25" s="486"/>
      <c r="T25" s="25">
        <v>0</v>
      </c>
      <c r="U25" s="25">
        <v>2153413847</v>
      </c>
      <c r="V25" s="486"/>
      <c r="W25" s="486"/>
      <c r="X25" s="486"/>
      <c r="Y25" s="486"/>
      <c r="Z25" s="486"/>
      <c r="AA25" s="486"/>
      <c r="AB25" s="25"/>
      <c r="AC25" s="25">
        <v>1521064831</v>
      </c>
      <c r="AD25" s="486"/>
      <c r="AE25" s="486"/>
      <c r="AF25" s="509"/>
      <c r="AG25" s="486"/>
      <c r="AH25" s="486"/>
      <c r="AI25" s="486"/>
      <c r="AJ25" s="25">
        <v>0</v>
      </c>
      <c r="AK25" s="25">
        <v>1599286065</v>
      </c>
      <c r="AL25" s="486"/>
      <c r="AM25" s="486"/>
      <c r="AN25" s="486"/>
      <c r="AO25" s="486"/>
      <c r="AP25" s="486"/>
      <c r="AQ25" s="486"/>
      <c r="AR25" s="40"/>
      <c r="AS25" s="41">
        <f>E25+M25+U25+AC25+AK25</f>
        <v>13410293730</v>
      </c>
      <c r="AT25" s="323">
        <f>AS25+'Bang can doi ke toan'!I54</f>
        <v>0</v>
      </c>
    </row>
    <row r="26" spans="1:47" s="98" customFormat="1" ht="15.75" customHeight="1">
      <c r="C26" s="386" t="s">
        <v>290</v>
      </c>
      <c r="D26" s="43"/>
      <c r="E26" s="25">
        <f>SUM(F26:K26)</f>
        <v>186138295</v>
      </c>
      <c r="F26" s="490">
        <v>147932296</v>
      </c>
      <c r="G26" s="490">
        <v>0</v>
      </c>
      <c r="H26" s="490">
        <v>36842598</v>
      </c>
      <c r="I26" s="490"/>
      <c r="J26" s="490">
        <v>1363401</v>
      </c>
      <c r="K26" s="490"/>
      <c r="L26" s="43"/>
      <c r="M26" s="25">
        <f>SUM(N26:S26)</f>
        <v>461112834</v>
      </c>
      <c r="N26" s="490">
        <v>4834933</v>
      </c>
      <c r="O26" s="490">
        <v>0</v>
      </c>
      <c r="P26" s="490">
        <v>442913347</v>
      </c>
      <c r="Q26" s="490">
        <v>13364554</v>
      </c>
      <c r="R26" s="490">
        <v>0</v>
      </c>
      <c r="S26" s="490"/>
      <c r="T26" s="43"/>
      <c r="U26" s="25">
        <f>SUM(V26:AA26)</f>
        <v>534059486</v>
      </c>
      <c r="V26" s="490">
        <v>185740833</v>
      </c>
      <c r="W26" s="490">
        <v>0</v>
      </c>
      <c r="X26" s="490">
        <v>168310602</v>
      </c>
      <c r="Y26" s="490">
        <v>123857795</v>
      </c>
      <c r="Z26" s="490">
        <v>10714287</v>
      </c>
      <c r="AA26" s="506">
        <v>45435969</v>
      </c>
      <c r="AB26" s="43"/>
      <c r="AC26" s="25">
        <f t="shared" ref="AC26:AC31" si="6">SUM(AD26:AI26)</f>
        <v>95123963</v>
      </c>
      <c r="AD26" s="490">
        <v>84165993</v>
      </c>
      <c r="AE26" s="490">
        <v>0</v>
      </c>
      <c r="AF26" s="490">
        <v>2277776</v>
      </c>
      <c r="AG26" s="490">
        <v>0</v>
      </c>
      <c r="AH26" s="490">
        <v>0</v>
      </c>
      <c r="AI26" s="506">
        <v>8680194</v>
      </c>
      <c r="AJ26" s="43"/>
      <c r="AK26" s="25">
        <f t="shared" ref="AK26:AK30" si="7">SUM(AL26:AQ26)</f>
        <v>29721453</v>
      </c>
      <c r="AL26" s="490">
        <v>29721453</v>
      </c>
      <c r="AM26" s="490">
        <v>0</v>
      </c>
      <c r="AN26" s="490">
        <v>0</v>
      </c>
      <c r="AO26" s="490"/>
      <c r="AP26" s="490">
        <v>0</v>
      </c>
      <c r="AQ26" s="490"/>
      <c r="AR26" s="43"/>
      <c r="AS26" s="387">
        <f t="shared" ref="AS26:AS31" si="8">E26+M26+U26+AC26+AK26</f>
        <v>1306156031</v>
      </c>
      <c r="AT26" s="323"/>
    </row>
    <row r="27" spans="1:47" ht="15.75" hidden="1" customHeight="1">
      <c r="C27" s="39" t="s">
        <v>53</v>
      </c>
      <c r="D27" s="25"/>
      <c r="E27" s="25">
        <f t="shared" ref="E27:E31" si="9">SUM(F27:K27)</f>
        <v>0</v>
      </c>
      <c r="F27" s="486"/>
      <c r="G27" s="486"/>
      <c r="H27" s="486"/>
      <c r="I27" s="486"/>
      <c r="J27" s="486"/>
      <c r="K27" s="486"/>
      <c r="L27" s="25"/>
      <c r="M27" s="25">
        <f t="shared" ref="M27:M31" si="10">SUM(N27:S27)</f>
        <v>0</v>
      </c>
      <c r="N27" s="486"/>
      <c r="O27" s="486"/>
      <c r="P27" s="486"/>
      <c r="Q27" s="486"/>
      <c r="R27" s="486"/>
      <c r="S27" s="486"/>
      <c r="T27" s="25"/>
      <c r="U27" s="25">
        <f t="shared" ref="U27:U31" si="11">SUM(V27:AA27)</f>
        <v>0</v>
      </c>
      <c r="V27" s="486"/>
      <c r="W27" s="486"/>
      <c r="X27" s="486"/>
      <c r="Y27" s="486"/>
      <c r="Z27" s="486"/>
      <c r="AA27" s="486"/>
      <c r="AB27" s="25"/>
      <c r="AC27" s="25">
        <f t="shared" si="6"/>
        <v>0</v>
      </c>
      <c r="AD27" s="486"/>
      <c r="AE27" s="486"/>
      <c r="AF27" s="486"/>
      <c r="AG27" s="486"/>
      <c r="AH27" s="486"/>
      <c r="AI27" s="486"/>
      <c r="AJ27" s="25"/>
      <c r="AK27" s="25">
        <f t="shared" si="7"/>
        <v>0</v>
      </c>
      <c r="AL27" s="486"/>
      <c r="AM27" s="486"/>
      <c r="AN27" s="486"/>
      <c r="AO27" s="486"/>
      <c r="AP27" s="486"/>
      <c r="AQ27" s="486"/>
      <c r="AR27" s="25"/>
      <c r="AS27" s="41">
        <f t="shared" si="8"/>
        <v>0</v>
      </c>
      <c r="AT27" s="323"/>
    </row>
    <row r="28" spans="1:47" ht="15.75" hidden="1" customHeight="1">
      <c r="C28" s="39" t="s">
        <v>292</v>
      </c>
      <c r="D28" s="25"/>
      <c r="E28" s="25">
        <f t="shared" si="9"/>
        <v>0</v>
      </c>
      <c r="F28" s="486"/>
      <c r="G28" s="486"/>
      <c r="H28" s="486"/>
      <c r="I28" s="486"/>
      <c r="J28" s="486"/>
      <c r="K28" s="486"/>
      <c r="L28" s="25"/>
      <c r="M28" s="25">
        <f t="shared" si="10"/>
        <v>0</v>
      </c>
      <c r="N28" s="486"/>
      <c r="O28" s="486"/>
      <c r="P28" s="486"/>
      <c r="Q28" s="486"/>
      <c r="R28" s="486"/>
      <c r="S28" s="486"/>
      <c r="T28" s="25"/>
      <c r="U28" s="25">
        <f t="shared" si="11"/>
        <v>0</v>
      </c>
      <c r="V28" s="486"/>
      <c r="W28" s="486"/>
      <c r="X28" s="486"/>
      <c r="Y28" s="486"/>
      <c r="Z28" s="486"/>
      <c r="AA28" s="486"/>
      <c r="AB28" s="25"/>
      <c r="AC28" s="25">
        <f t="shared" si="6"/>
        <v>0</v>
      </c>
      <c r="AD28" s="486"/>
      <c r="AE28" s="486"/>
      <c r="AF28" s="486"/>
      <c r="AG28" s="486"/>
      <c r="AH28" s="486"/>
      <c r="AI28" s="486"/>
      <c r="AJ28" s="25"/>
      <c r="AK28" s="25">
        <f t="shared" si="7"/>
        <v>0</v>
      </c>
      <c r="AL28" s="486"/>
      <c r="AM28" s="486"/>
      <c r="AN28" s="486"/>
      <c r="AO28" s="486"/>
      <c r="AP28" s="486"/>
      <c r="AQ28" s="486"/>
      <c r="AR28" s="25"/>
      <c r="AS28" s="41">
        <f t="shared" si="8"/>
        <v>0</v>
      </c>
      <c r="AT28" s="323"/>
    </row>
    <row r="29" spans="1:47" ht="15.75" hidden="1" customHeight="1">
      <c r="C29" s="39" t="s">
        <v>54</v>
      </c>
      <c r="D29" s="25"/>
      <c r="E29" s="25">
        <f t="shared" si="9"/>
        <v>0</v>
      </c>
      <c r="F29" s="486"/>
      <c r="G29" s="486"/>
      <c r="H29" s="486"/>
      <c r="I29" s="486"/>
      <c r="J29" s="486"/>
      <c r="K29" s="486"/>
      <c r="L29" s="25"/>
      <c r="M29" s="25">
        <f t="shared" si="10"/>
        <v>0</v>
      </c>
      <c r="N29" s="486"/>
      <c r="O29" s="486"/>
      <c r="P29" s="486"/>
      <c r="Q29" s="486"/>
      <c r="R29" s="486"/>
      <c r="S29" s="486"/>
      <c r="T29" s="25"/>
      <c r="U29" s="25">
        <f t="shared" si="11"/>
        <v>0</v>
      </c>
      <c r="V29" s="486"/>
      <c r="W29" s="486"/>
      <c r="X29" s="486"/>
      <c r="Y29" s="486"/>
      <c r="Z29" s="486"/>
      <c r="AA29" s="486"/>
      <c r="AB29" s="25"/>
      <c r="AC29" s="25">
        <f t="shared" si="6"/>
        <v>0</v>
      </c>
      <c r="AD29" s="486"/>
      <c r="AE29" s="486"/>
      <c r="AF29" s="486"/>
      <c r="AG29" s="486"/>
      <c r="AH29" s="486"/>
      <c r="AI29" s="486"/>
      <c r="AJ29" s="25"/>
      <c r="AK29" s="25">
        <f t="shared" si="7"/>
        <v>0</v>
      </c>
      <c r="AL29" s="486"/>
      <c r="AM29" s="486"/>
      <c r="AN29" s="486"/>
      <c r="AO29" s="486"/>
      <c r="AP29" s="486"/>
      <c r="AQ29" s="486"/>
      <c r="AR29" s="25"/>
      <c r="AS29" s="41">
        <f t="shared" si="8"/>
        <v>0</v>
      </c>
      <c r="AT29" s="323"/>
    </row>
    <row r="30" spans="1:47" ht="15.75" customHeight="1">
      <c r="C30" s="39" t="s">
        <v>297</v>
      </c>
      <c r="D30" s="25"/>
      <c r="E30" s="25">
        <f t="shared" si="9"/>
        <v>0</v>
      </c>
      <c r="F30" s="486"/>
      <c r="G30" s="486">
        <v>0</v>
      </c>
      <c r="H30" s="486"/>
      <c r="I30" s="486"/>
      <c r="J30" s="486"/>
      <c r="K30" s="486"/>
      <c r="L30" s="25"/>
      <c r="M30" s="25">
        <f t="shared" si="10"/>
        <v>0</v>
      </c>
      <c r="N30" s="486"/>
      <c r="O30" s="486">
        <v>0</v>
      </c>
      <c r="P30" s="486">
        <v>0</v>
      </c>
      <c r="Q30" s="486">
        <v>0</v>
      </c>
      <c r="R30" s="486"/>
      <c r="S30" s="486"/>
      <c r="T30" s="25"/>
      <c r="U30" s="25">
        <f t="shared" si="11"/>
        <v>0</v>
      </c>
      <c r="V30" s="486">
        <v>0</v>
      </c>
      <c r="W30" s="486">
        <v>0</v>
      </c>
      <c r="X30" s="486"/>
      <c r="Y30" s="486"/>
      <c r="Z30" s="486"/>
      <c r="AA30" s="486"/>
      <c r="AB30" s="25"/>
      <c r="AC30" s="25">
        <f t="shared" si="6"/>
        <v>0</v>
      </c>
      <c r="AD30" s="503"/>
      <c r="AE30" s="486">
        <v>0</v>
      </c>
      <c r="AF30" s="486"/>
      <c r="AG30" s="486"/>
      <c r="AH30" s="486"/>
      <c r="AI30" s="486"/>
      <c r="AJ30" s="25"/>
      <c r="AK30" s="25">
        <f t="shared" si="7"/>
        <v>0</v>
      </c>
      <c r="AL30" s="486"/>
      <c r="AM30" s="486">
        <v>0</v>
      </c>
      <c r="AN30" s="486"/>
      <c r="AO30" s="486"/>
      <c r="AP30" s="486"/>
      <c r="AQ30" s="486"/>
      <c r="AR30" s="25"/>
      <c r="AS30" s="41">
        <f t="shared" si="8"/>
        <v>0</v>
      </c>
    </row>
    <row r="31" spans="1:47" ht="15.75" customHeight="1">
      <c r="C31" s="39" t="s">
        <v>522</v>
      </c>
      <c r="D31" s="25"/>
      <c r="E31" s="25">
        <f t="shared" si="9"/>
        <v>0</v>
      </c>
      <c r="F31" s="486"/>
      <c r="G31" s="486"/>
      <c r="H31" s="486">
        <v>0</v>
      </c>
      <c r="I31" s="486"/>
      <c r="J31" s="486"/>
      <c r="K31" s="486"/>
      <c r="L31" s="25"/>
      <c r="M31" s="25">
        <f t="shared" si="10"/>
        <v>0</v>
      </c>
      <c r="N31" s="490">
        <v>0</v>
      </c>
      <c r="O31" s="490"/>
      <c r="P31" s="490">
        <v>0</v>
      </c>
      <c r="Q31" s="490">
        <v>0</v>
      </c>
      <c r="R31" s="490">
        <v>0</v>
      </c>
      <c r="S31" s="490"/>
      <c r="T31" s="25"/>
      <c r="U31" s="25">
        <f t="shared" si="11"/>
        <v>0</v>
      </c>
      <c r="V31" s="486"/>
      <c r="W31" s="486"/>
      <c r="X31" s="486"/>
      <c r="Y31" s="486">
        <v>0</v>
      </c>
      <c r="Z31" s="486"/>
      <c r="AA31" s="486"/>
      <c r="AB31" s="25"/>
      <c r="AC31" s="25">
        <f t="shared" si="6"/>
        <v>0</v>
      </c>
      <c r="AD31" s="503">
        <v>0</v>
      </c>
      <c r="AE31" s="503"/>
      <c r="AF31" s="503">
        <v>0</v>
      </c>
      <c r="AG31" s="503">
        <v>0</v>
      </c>
      <c r="AH31" s="503">
        <v>0</v>
      </c>
      <c r="AI31" s="511">
        <v>0</v>
      </c>
      <c r="AJ31" s="25"/>
      <c r="AK31" s="25">
        <f>SUM(AL31:AQ31)</f>
        <v>0</v>
      </c>
      <c r="AL31" s="486"/>
      <c r="AM31" s="486"/>
      <c r="AN31" s="486">
        <v>0</v>
      </c>
      <c r="AO31" s="486"/>
      <c r="AP31" s="486"/>
      <c r="AQ31" s="486"/>
      <c r="AR31" s="25"/>
      <c r="AS31" s="41">
        <f t="shared" si="8"/>
        <v>0</v>
      </c>
      <c r="AT31" s="323"/>
      <c r="AU31" s="98"/>
    </row>
    <row r="32" spans="1:47" ht="15.75" customHeight="1">
      <c r="C32" s="39" t="s">
        <v>644</v>
      </c>
      <c r="D32" s="40"/>
      <c r="E32" s="25">
        <f>SUM(E25:E31)</f>
        <v>2833790053</v>
      </c>
      <c r="F32" s="486"/>
      <c r="G32" s="486"/>
      <c r="H32" s="486"/>
      <c r="I32" s="486"/>
      <c r="J32" s="486"/>
      <c r="K32" s="486"/>
      <c r="L32" s="25">
        <f t="shared" ref="L32:AJ32" si="12">SUM(L25:L31)</f>
        <v>0</v>
      </c>
      <c r="M32" s="25">
        <f t="shared" si="12"/>
        <v>5949990063</v>
      </c>
      <c r="N32" s="486"/>
      <c r="O32" s="486"/>
      <c r="P32" s="486"/>
      <c r="Q32" s="486"/>
      <c r="R32" s="486"/>
      <c r="S32" s="486"/>
      <c r="T32" s="25">
        <f t="shared" si="12"/>
        <v>0</v>
      </c>
      <c r="U32" s="25">
        <f t="shared" si="12"/>
        <v>2687473333</v>
      </c>
      <c r="V32" s="486"/>
      <c r="W32" s="486"/>
      <c r="X32" s="486"/>
      <c r="Y32" s="486"/>
      <c r="Z32" s="486"/>
      <c r="AA32" s="486"/>
      <c r="AB32" s="25"/>
      <c r="AC32" s="25">
        <f t="shared" si="12"/>
        <v>1616188794</v>
      </c>
      <c r="AD32" s="486"/>
      <c r="AE32" s="486"/>
      <c r="AF32" s="486"/>
      <c r="AG32" s="486"/>
      <c r="AH32" s="486"/>
      <c r="AI32" s="486"/>
      <c r="AJ32" s="25">
        <f t="shared" si="12"/>
        <v>0</v>
      </c>
      <c r="AK32" s="25">
        <f>SUM(AK25:AK31)</f>
        <v>1629007518</v>
      </c>
      <c r="AL32" s="486"/>
      <c r="AM32" s="486"/>
      <c r="AN32" s="486"/>
      <c r="AO32" s="486"/>
      <c r="AP32" s="486"/>
      <c r="AQ32" s="486"/>
      <c r="AR32" s="25"/>
      <c r="AS32" s="41">
        <f>E32+M32+U32+AC32+AK32</f>
        <v>14716449761</v>
      </c>
      <c r="AT32" s="323">
        <f>AS32+'Bang can doi ke toan'!G54</f>
        <v>0</v>
      </c>
    </row>
    <row r="33" spans="3:48" ht="2.25" customHeight="1">
      <c r="C33" s="39"/>
      <c r="D33" s="25"/>
      <c r="E33" s="25"/>
      <c r="F33" s="486"/>
      <c r="G33" s="486"/>
      <c r="H33" s="486"/>
      <c r="I33" s="486"/>
      <c r="J33" s="486"/>
      <c r="K33" s="486"/>
      <c r="L33" s="25"/>
      <c r="M33" s="25"/>
      <c r="N33" s="486"/>
      <c r="O33" s="486"/>
      <c r="P33" s="486"/>
      <c r="Q33" s="486"/>
      <c r="R33" s="486"/>
      <c r="S33" s="486"/>
      <c r="T33" s="25"/>
      <c r="U33" s="25"/>
      <c r="V33" s="486"/>
      <c r="W33" s="486"/>
      <c r="X33" s="486"/>
      <c r="Y33" s="486"/>
      <c r="Z33" s="486"/>
      <c r="AA33" s="486"/>
      <c r="AB33" s="25"/>
      <c r="AC33" s="25"/>
      <c r="AD33" s="486"/>
      <c r="AE33" s="486"/>
      <c r="AF33" s="486"/>
      <c r="AG33" s="486"/>
      <c r="AH33" s="486"/>
      <c r="AI33" s="486"/>
      <c r="AJ33" s="25"/>
      <c r="AK33" s="25"/>
      <c r="AL33" s="486"/>
      <c r="AM33" s="486"/>
      <c r="AN33" s="486"/>
      <c r="AO33" s="486"/>
      <c r="AP33" s="486"/>
      <c r="AQ33" s="486"/>
      <c r="AR33" s="25"/>
      <c r="AS33" s="25"/>
    </row>
    <row r="34" spans="3:48" ht="15.75" customHeight="1">
      <c r="C34" s="24" t="s">
        <v>295</v>
      </c>
      <c r="D34" s="25"/>
      <c r="E34" s="25"/>
      <c r="F34" s="486"/>
      <c r="G34" s="486"/>
      <c r="H34" s="486"/>
      <c r="I34" s="486"/>
      <c r="J34" s="486"/>
      <c r="K34" s="486"/>
      <c r="L34" s="25"/>
      <c r="M34" s="25"/>
      <c r="N34" s="486"/>
      <c r="O34" s="486"/>
      <c r="P34" s="486"/>
      <c r="Q34" s="486"/>
      <c r="R34" s="486"/>
      <c r="S34" s="486"/>
      <c r="T34" s="25"/>
      <c r="U34" s="25"/>
      <c r="V34" s="486"/>
      <c r="W34" s="486"/>
      <c r="X34" s="486"/>
      <c r="Y34" s="486"/>
      <c r="Z34" s="486"/>
      <c r="AA34" s="486"/>
      <c r="AB34" s="25"/>
      <c r="AC34" s="25"/>
      <c r="AD34" s="486"/>
      <c r="AE34" s="486"/>
      <c r="AF34" s="486"/>
      <c r="AG34" s="486"/>
      <c r="AH34" s="486"/>
      <c r="AI34" s="486"/>
      <c r="AJ34" s="25"/>
      <c r="AK34" s="25"/>
      <c r="AL34" s="486"/>
      <c r="AM34" s="486"/>
      <c r="AN34" s="486"/>
      <c r="AO34" s="486"/>
      <c r="AP34" s="486"/>
      <c r="AQ34" s="486"/>
      <c r="AR34" s="25"/>
      <c r="AS34" s="25"/>
      <c r="AU34" s="98"/>
      <c r="AV34" s="98"/>
    </row>
    <row r="35" spans="3:48" s="44" customFormat="1" ht="15.75" customHeight="1">
      <c r="C35" s="45" t="s">
        <v>645</v>
      </c>
      <c r="D35" s="41"/>
      <c r="E35" s="41">
        <f>E14-E25</f>
        <v>8686120407</v>
      </c>
      <c r="F35" s="491">
        <f t="shared" ref="F35:AS35" si="13">F14-F25</f>
        <v>0</v>
      </c>
      <c r="G35" s="491">
        <f t="shared" si="13"/>
        <v>0</v>
      </c>
      <c r="H35" s="491">
        <f t="shared" si="13"/>
        <v>0</v>
      </c>
      <c r="I35" s="491">
        <f t="shared" si="13"/>
        <v>0</v>
      </c>
      <c r="J35" s="491"/>
      <c r="K35" s="491">
        <f t="shared" si="13"/>
        <v>0</v>
      </c>
      <c r="L35" s="41">
        <f t="shared" si="13"/>
        <v>0</v>
      </c>
      <c r="M35" s="41">
        <f t="shared" si="13"/>
        <v>8053778029</v>
      </c>
      <c r="N35" s="491">
        <f t="shared" si="13"/>
        <v>0</v>
      </c>
      <c r="O35" s="491">
        <f t="shared" si="13"/>
        <v>0</v>
      </c>
      <c r="P35" s="491">
        <f t="shared" si="13"/>
        <v>0</v>
      </c>
      <c r="Q35" s="491">
        <f t="shared" si="13"/>
        <v>0</v>
      </c>
      <c r="R35" s="491"/>
      <c r="S35" s="491">
        <f t="shared" si="13"/>
        <v>0</v>
      </c>
      <c r="T35" s="41">
        <f t="shared" si="13"/>
        <v>0</v>
      </c>
      <c r="U35" s="41">
        <f>U14-U25</f>
        <v>11290800085</v>
      </c>
      <c r="V35" s="491">
        <f t="shared" si="13"/>
        <v>0</v>
      </c>
      <c r="W35" s="491">
        <f t="shared" si="13"/>
        <v>0</v>
      </c>
      <c r="X35" s="491">
        <f t="shared" si="13"/>
        <v>0</v>
      </c>
      <c r="Y35" s="491">
        <f t="shared" si="13"/>
        <v>0</v>
      </c>
      <c r="Z35" s="491"/>
      <c r="AA35" s="491">
        <f t="shared" si="13"/>
        <v>0</v>
      </c>
      <c r="AB35" s="41">
        <f t="shared" si="13"/>
        <v>0</v>
      </c>
      <c r="AC35" s="41">
        <f t="shared" si="13"/>
        <v>1104080549</v>
      </c>
      <c r="AD35" s="491">
        <f t="shared" si="13"/>
        <v>0</v>
      </c>
      <c r="AE35" s="491">
        <f t="shared" si="13"/>
        <v>0</v>
      </c>
      <c r="AF35" s="491">
        <f t="shared" si="13"/>
        <v>0</v>
      </c>
      <c r="AG35" s="491">
        <f t="shared" si="13"/>
        <v>0</v>
      </c>
      <c r="AH35" s="491"/>
      <c r="AI35" s="491">
        <f t="shared" si="13"/>
        <v>0</v>
      </c>
      <c r="AJ35" s="41">
        <f t="shared" si="13"/>
        <v>0</v>
      </c>
      <c r="AK35" s="41">
        <f t="shared" si="13"/>
        <v>115030940</v>
      </c>
      <c r="AL35" s="491">
        <f t="shared" si="13"/>
        <v>0</v>
      </c>
      <c r="AM35" s="491">
        <f t="shared" si="13"/>
        <v>0</v>
      </c>
      <c r="AN35" s="491">
        <f t="shared" si="13"/>
        <v>0</v>
      </c>
      <c r="AO35" s="491">
        <f t="shared" si="13"/>
        <v>0</v>
      </c>
      <c r="AP35" s="491"/>
      <c r="AQ35" s="491">
        <f t="shared" si="13"/>
        <v>0</v>
      </c>
      <c r="AR35" s="41">
        <f t="shared" si="13"/>
        <v>0</v>
      </c>
      <c r="AS35" s="41">
        <f t="shared" si="13"/>
        <v>29249810010</v>
      </c>
      <c r="AT35" s="324"/>
      <c r="AU35" s="583"/>
      <c r="AV35" s="583"/>
    </row>
    <row r="36" spans="3:48" s="44" customFormat="1" ht="15.75" customHeight="1">
      <c r="C36" s="45" t="s">
        <v>646</v>
      </c>
      <c r="D36" s="41"/>
      <c r="E36" s="41">
        <f t="shared" ref="E36:AS36" si="14">E22-E32</f>
        <v>8499982112</v>
      </c>
      <c r="F36" s="491">
        <f t="shared" si="14"/>
        <v>0</v>
      </c>
      <c r="G36" s="491">
        <f t="shared" si="14"/>
        <v>0</v>
      </c>
      <c r="H36" s="491">
        <f t="shared" si="14"/>
        <v>0</v>
      </c>
      <c r="I36" s="491">
        <f t="shared" si="14"/>
        <v>0</v>
      </c>
      <c r="J36" s="491"/>
      <c r="K36" s="491">
        <f t="shared" si="14"/>
        <v>0</v>
      </c>
      <c r="L36" s="41">
        <f t="shared" si="14"/>
        <v>0</v>
      </c>
      <c r="M36" s="41">
        <f t="shared" si="14"/>
        <v>9232351859</v>
      </c>
      <c r="N36" s="491">
        <f t="shared" si="14"/>
        <v>0</v>
      </c>
      <c r="O36" s="491">
        <f t="shared" si="14"/>
        <v>0</v>
      </c>
      <c r="P36" s="491">
        <f t="shared" si="14"/>
        <v>0</v>
      </c>
      <c r="Q36" s="491">
        <f t="shared" si="14"/>
        <v>0</v>
      </c>
      <c r="R36" s="491"/>
      <c r="S36" s="491">
        <f t="shared" si="14"/>
        <v>0</v>
      </c>
      <c r="T36" s="41">
        <f t="shared" si="14"/>
        <v>0</v>
      </c>
      <c r="U36" s="41">
        <f>U22-U32</f>
        <v>13854940599</v>
      </c>
      <c r="V36" s="491">
        <f t="shared" si="14"/>
        <v>0</v>
      </c>
      <c r="W36" s="491">
        <f t="shared" si="14"/>
        <v>0</v>
      </c>
      <c r="X36" s="491">
        <f t="shared" si="14"/>
        <v>0</v>
      </c>
      <c r="Y36" s="491">
        <f t="shared" si="14"/>
        <v>0</v>
      </c>
      <c r="Z36" s="491"/>
      <c r="AA36" s="491">
        <f t="shared" si="14"/>
        <v>0</v>
      </c>
      <c r="AB36" s="41">
        <f t="shared" si="14"/>
        <v>0</v>
      </c>
      <c r="AC36" s="41">
        <f t="shared" si="14"/>
        <v>1049956586</v>
      </c>
      <c r="AD36" s="491">
        <f t="shared" si="14"/>
        <v>0</v>
      </c>
      <c r="AE36" s="491">
        <f t="shared" si="14"/>
        <v>0</v>
      </c>
      <c r="AF36" s="491">
        <f t="shared" si="14"/>
        <v>0</v>
      </c>
      <c r="AG36" s="491">
        <f t="shared" si="14"/>
        <v>0</v>
      </c>
      <c r="AH36" s="491"/>
      <c r="AI36" s="491">
        <f t="shared" si="14"/>
        <v>0</v>
      </c>
      <c r="AJ36" s="41">
        <f t="shared" si="14"/>
        <v>0</v>
      </c>
      <c r="AK36" s="41">
        <f t="shared" si="14"/>
        <v>85309487</v>
      </c>
      <c r="AL36" s="491">
        <f t="shared" si="14"/>
        <v>0</v>
      </c>
      <c r="AM36" s="491">
        <f t="shared" si="14"/>
        <v>0</v>
      </c>
      <c r="AN36" s="491">
        <f t="shared" si="14"/>
        <v>0</v>
      </c>
      <c r="AO36" s="491">
        <f t="shared" si="14"/>
        <v>0</v>
      </c>
      <c r="AP36" s="491"/>
      <c r="AQ36" s="491">
        <f t="shared" si="14"/>
        <v>0</v>
      </c>
      <c r="AR36" s="41">
        <f t="shared" si="14"/>
        <v>0</v>
      </c>
      <c r="AS36" s="41">
        <f t="shared" si="14"/>
        <v>32722540643</v>
      </c>
      <c r="AT36" s="324"/>
      <c r="AU36" s="583"/>
      <c r="AV36" s="583"/>
    </row>
    <row r="37" spans="3:48" s="44" customFormat="1" ht="15.75" customHeight="1">
      <c r="C37" s="45"/>
      <c r="D37" s="41"/>
      <c r="E37" s="41"/>
      <c r="F37" s="491"/>
      <c r="G37" s="491"/>
      <c r="H37" s="491"/>
      <c r="I37" s="491"/>
      <c r="J37" s="491"/>
      <c r="K37" s="491"/>
      <c r="L37" s="41"/>
      <c r="M37" s="41"/>
      <c r="N37" s="491"/>
      <c r="O37" s="491"/>
      <c r="P37" s="491"/>
      <c r="Q37" s="491"/>
      <c r="R37" s="491"/>
      <c r="S37" s="491"/>
      <c r="T37" s="41"/>
      <c r="U37" s="41"/>
      <c r="V37" s="491"/>
      <c r="W37" s="491"/>
      <c r="X37" s="491"/>
      <c r="Y37" s="491"/>
      <c r="Z37" s="491"/>
      <c r="AA37" s="491"/>
      <c r="AB37" s="41"/>
      <c r="AC37" s="41"/>
      <c r="AD37" s="491"/>
      <c r="AE37" s="491"/>
      <c r="AF37" s="491"/>
      <c r="AG37" s="491"/>
      <c r="AH37" s="491"/>
      <c r="AI37" s="491"/>
      <c r="AJ37" s="41"/>
      <c r="AK37" s="41"/>
      <c r="AL37" s="491"/>
      <c r="AM37" s="491"/>
      <c r="AN37" s="491"/>
      <c r="AO37" s="491"/>
      <c r="AP37" s="491"/>
      <c r="AQ37" s="491"/>
      <c r="AR37" s="41"/>
      <c r="AS37" s="41"/>
      <c r="AT37" s="324"/>
      <c r="AU37" s="583"/>
      <c r="AV37" s="583"/>
    </row>
    <row r="38" spans="3:48" s="98" customFormat="1" ht="12.75" customHeight="1">
      <c r="C38" s="428"/>
      <c r="D38" s="43"/>
      <c r="E38" s="43"/>
      <c r="F38" s="490"/>
      <c r="G38" s="490"/>
      <c r="H38" s="490"/>
      <c r="I38" s="490"/>
      <c r="J38" s="490"/>
      <c r="K38" s="490"/>
      <c r="L38" s="43"/>
      <c r="M38" s="43"/>
      <c r="N38" s="490"/>
      <c r="O38" s="490"/>
      <c r="P38" s="490"/>
      <c r="Q38" s="490"/>
      <c r="R38" s="490"/>
      <c r="S38" s="490"/>
      <c r="T38" s="43"/>
      <c r="U38" s="43"/>
      <c r="V38" s="490"/>
      <c r="W38" s="490"/>
      <c r="X38" s="490"/>
      <c r="Y38" s="490"/>
      <c r="Z38" s="490"/>
      <c r="AA38" s="490"/>
      <c r="AB38" s="43"/>
      <c r="AC38" s="43"/>
      <c r="AD38" s="490"/>
      <c r="AE38" s="490"/>
      <c r="AF38" s="490"/>
      <c r="AG38" s="490"/>
      <c r="AH38" s="490"/>
      <c r="AI38" s="490"/>
      <c r="AJ38" s="43"/>
      <c r="AK38" s="387"/>
      <c r="AL38" s="515"/>
      <c r="AM38" s="515"/>
      <c r="AN38" s="515"/>
      <c r="AO38" s="515"/>
      <c r="AP38" s="515"/>
      <c r="AQ38" s="515"/>
    </row>
    <row r="39" spans="3:48" s="98" customFormat="1">
      <c r="C39" s="429"/>
      <c r="F39" s="492"/>
      <c r="G39" s="492"/>
      <c r="H39" s="492"/>
      <c r="I39" s="492"/>
      <c r="J39" s="492"/>
      <c r="K39" s="492"/>
      <c r="N39" s="492"/>
      <c r="O39" s="492"/>
      <c r="P39" s="492"/>
      <c r="Q39" s="492"/>
      <c r="R39" s="492"/>
      <c r="S39" s="492"/>
      <c r="V39" s="492"/>
      <c r="W39" s="492"/>
      <c r="X39" s="492"/>
      <c r="Y39" s="492"/>
      <c r="Z39" s="492"/>
      <c r="AA39" s="492"/>
      <c r="AD39" s="492"/>
      <c r="AE39" s="492"/>
      <c r="AF39" s="492"/>
      <c r="AG39" s="492"/>
      <c r="AH39" s="492"/>
      <c r="AI39" s="492"/>
      <c r="AL39" s="492"/>
      <c r="AM39" s="492"/>
      <c r="AN39" s="492"/>
      <c r="AO39" s="492"/>
      <c r="AP39" s="492"/>
      <c r="AQ39" s="492"/>
      <c r="AT39" s="431"/>
      <c r="AU39" s="431"/>
    </row>
    <row r="40" spans="3:48" ht="31.5" customHeight="1"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5"/>
      <c r="AK40" s="665"/>
      <c r="AL40" s="665"/>
      <c r="AM40" s="665"/>
      <c r="AN40" s="665"/>
      <c r="AO40" s="665"/>
      <c r="AP40" s="665"/>
      <c r="AQ40" s="665"/>
      <c r="AR40" s="665"/>
      <c r="AS40" s="665"/>
      <c r="AT40" s="431"/>
      <c r="AU40" s="431"/>
      <c r="AV40" s="98"/>
    </row>
    <row r="41" spans="3:48">
      <c r="C41" s="445"/>
      <c r="AT41" s="431"/>
      <c r="AU41" s="431"/>
      <c r="AV41" s="98"/>
    </row>
    <row r="42" spans="3:48">
      <c r="C42" s="445"/>
      <c r="AU42" s="98"/>
      <c r="AV42" s="98"/>
    </row>
    <row r="51" spans="3:46">
      <c r="C51" s="433"/>
      <c r="D51" s="312"/>
      <c r="E51" s="312"/>
      <c r="F51" s="494"/>
      <c r="G51" s="494"/>
      <c r="H51" s="494"/>
      <c r="I51" s="495"/>
      <c r="J51" s="494"/>
      <c r="K51" s="494"/>
      <c r="L51" s="312"/>
      <c r="M51" s="434"/>
      <c r="N51" s="494"/>
      <c r="O51" s="494"/>
      <c r="AC51" s="432"/>
    </row>
    <row r="52" spans="3:46">
      <c r="C52" s="433"/>
      <c r="D52" s="312"/>
      <c r="E52" s="312"/>
      <c r="F52" s="494"/>
      <c r="G52" s="494"/>
      <c r="H52" s="494"/>
      <c r="I52" s="495"/>
      <c r="J52" s="494"/>
      <c r="K52" s="494"/>
      <c r="L52" s="312"/>
      <c r="M52" s="434"/>
      <c r="N52" s="494"/>
      <c r="O52" s="494"/>
      <c r="AC52" s="432"/>
    </row>
    <row r="53" spans="3:46"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4"/>
      <c r="AC53" s="432"/>
    </row>
    <row r="54" spans="3:46">
      <c r="C54" s="435"/>
      <c r="D54" s="436"/>
      <c r="E54" s="436"/>
      <c r="F54" s="496"/>
      <c r="G54" s="496"/>
      <c r="H54" s="496"/>
      <c r="I54" s="496"/>
      <c r="J54" s="496"/>
      <c r="K54" s="496"/>
      <c r="L54" s="436"/>
      <c r="M54" s="436"/>
      <c r="N54" s="496"/>
      <c r="O54" s="496"/>
      <c r="AS54" s="432"/>
      <c r="AT54" s="431"/>
    </row>
    <row r="55" spans="3:46">
      <c r="C55" s="435"/>
      <c r="D55" s="436"/>
      <c r="E55" s="436"/>
      <c r="F55" s="496"/>
      <c r="G55" s="496"/>
      <c r="H55" s="496"/>
      <c r="I55" s="496"/>
      <c r="J55" s="496"/>
      <c r="K55" s="496"/>
      <c r="L55" s="436"/>
      <c r="M55" s="436"/>
      <c r="N55" s="496"/>
      <c r="O55" s="496"/>
      <c r="AS55" s="432"/>
      <c r="AT55" s="431"/>
    </row>
    <row r="56" spans="3:46">
      <c r="AS56" s="432"/>
      <c r="AT56" s="431"/>
    </row>
    <row r="57" spans="3:46">
      <c r="AS57" s="446"/>
      <c r="AT57" s="447"/>
    </row>
    <row r="58" spans="3:46">
      <c r="C58" s="425"/>
      <c r="D58" s="47"/>
      <c r="E58" s="166"/>
      <c r="F58" s="497"/>
      <c r="G58" s="497"/>
      <c r="H58" s="498"/>
      <c r="I58" s="499"/>
      <c r="J58" s="498"/>
      <c r="K58" s="499"/>
    </row>
    <row r="59" spans="3:46">
      <c r="C59" s="657"/>
      <c r="D59" s="657"/>
      <c r="E59" s="657"/>
      <c r="F59" s="657"/>
      <c r="G59" s="657"/>
      <c r="H59" s="657"/>
      <c r="I59" s="657"/>
      <c r="J59" s="657"/>
      <c r="K59" s="657"/>
    </row>
    <row r="60" spans="3:46">
      <c r="C60" s="657"/>
      <c r="D60" s="657"/>
      <c r="E60" s="657"/>
      <c r="F60" s="657"/>
      <c r="G60" s="657"/>
      <c r="H60" s="657"/>
      <c r="I60" s="657"/>
      <c r="J60" s="657"/>
      <c r="K60" s="657"/>
    </row>
    <row r="61" spans="3:46">
      <c r="C61" s="437"/>
      <c r="D61" s="437"/>
      <c r="E61" s="437"/>
      <c r="F61" s="500"/>
      <c r="G61" s="500"/>
      <c r="H61" s="500"/>
      <c r="I61" s="500"/>
      <c r="J61" s="500"/>
      <c r="K61" s="500"/>
    </row>
    <row r="64" spans="3:46">
      <c r="C64" s="438"/>
      <c r="D64" s="380"/>
      <c r="E64" s="380"/>
      <c r="F64" s="501"/>
      <c r="G64" s="501"/>
      <c r="H64" s="501"/>
      <c r="I64" s="501"/>
      <c r="J64" s="501"/>
      <c r="K64" s="501"/>
      <c r="L64" s="380"/>
      <c r="M64" s="439"/>
      <c r="N64" s="501"/>
      <c r="O64" s="504"/>
    </row>
    <row r="65" spans="3:15">
      <c r="C65" s="438"/>
      <c r="D65" s="380"/>
      <c r="E65" s="380"/>
      <c r="F65" s="501"/>
      <c r="G65" s="501"/>
      <c r="H65" s="501"/>
      <c r="I65" s="501"/>
      <c r="J65" s="501"/>
      <c r="K65" s="501"/>
      <c r="L65" s="380"/>
      <c r="M65" s="380"/>
      <c r="N65" s="501"/>
      <c r="O65" s="501"/>
    </row>
    <row r="66" spans="3:15">
      <c r="C66" s="658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  <c r="O66" s="659"/>
    </row>
    <row r="67" spans="3:15">
      <c r="C67" s="658"/>
      <c r="D67" s="659"/>
      <c r="E67" s="659"/>
      <c r="F67" s="659"/>
      <c r="G67" s="659"/>
      <c r="H67" s="659"/>
      <c r="I67" s="659"/>
      <c r="J67" s="659"/>
      <c r="K67" s="659"/>
      <c r="L67" s="659"/>
      <c r="M67" s="659"/>
      <c r="N67" s="659"/>
      <c r="O67" s="659"/>
    </row>
    <row r="68" spans="3:15">
      <c r="C68" s="658"/>
      <c r="D68" s="659"/>
      <c r="E68" s="659"/>
      <c r="F68" s="659"/>
      <c r="G68" s="659"/>
      <c r="H68" s="659"/>
      <c r="I68" s="659"/>
      <c r="J68" s="659"/>
      <c r="K68" s="659"/>
      <c r="L68" s="659"/>
      <c r="M68" s="659"/>
      <c r="N68" s="659"/>
      <c r="O68" s="659"/>
    </row>
  </sheetData>
  <mergeCells count="11">
    <mergeCell ref="AK4:AS4"/>
    <mergeCell ref="A5:AS5"/>
    <mergeCell ref="A6:AS6"/>
    <mergeCell ref="A7:AS7"/>
    <mergeCell ref="C53:O53"/>
    <mergeCell ref="C40:AS40"/>
    <mergeCell ref="C59:K59"/>
    <mergeCell ref="C60:K60"/>
    <mergeCell ref="C66:O66"/>
    <mergeCell ref="C67:O67"/>
    <mergeCell ref="C68:O68"/>
  </mergeCells>
  <phoneticPr fontId="57" type="noConversion"/>
  <pageMargins left="0.39370078740157499" right="0.35433070866141703" top="0.48" bottom="0.2" header="0.59" footer="0.2"/>
  <pageSetup paperSize="9" firstPageNumber="18" orientation="landscape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Bang can doi ke toan</vt:lpstr>
      <vt:lpstr>BC luu chuyen tien te</vt:lpstr>
      <vt:lpstr>BCKQKD</vt:lpstr>
      <vt:lpstr>Thuyet minh BCTC</vt:lpstr>
      <vt:lpstr>Thuyet minh BCTC2</vt:lpstr>
      <vt:lpstr>'Bang can doi ke toan'!Print_Area</vt:lpstr>
      <vt:lpstr>'BC luu chuyen tien te'!Print_Area</vt:lpstr>
      <vt:lpstr>BCKQKD!Print_Area</vt:lpstr>
      <vt:lpstr>'Thuyet minh BCTC'!Print_Area</vt:lpstr>
      <vt:lpstr>aj!Print_Titles</vt:lpstr>
      <vt:lpstr>'Bang can doi ke toan'!Print_Titles</vt:lpstr>
      <vt:lpstr>BCKQKD!Print_Titles</vt:lpstr>
      <vt:lpstr>'Thuyet minh BCTC'!Print_Titles</vt:lpstr>
    </vt:vector>
  </TitlesOfParts>
  <Manager>OK</Manager>
  <Company>VAE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&amp; P/L</dc:title>
  <dc:creator>Hung Son</dc:creator>
  <cp:lastModifiedBy>MSI</cp:lastModifiedBy>
  <cp:lastPrinted>2015-05-12T09:02:04Z</cp:lastPrinted>
  <dcterms:created xsi:type="dcterms:W3CDTF">1999-04-20T09:28:39Z</dcterms:created>
  <dcterms:modified xsi:type="dcterms:W3CDTF">2015-05-15T04:13:21Z</dcterms:modified>
</cp:coreProperties>
</file>