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880" windowHeight="8220" tabRatio="373" activeTab="4"/>
  </bookViews>
  <sheets>
    <sheet name="Sheet2" sheetId="1" r:id="rId1"/>
    <sheet name="CDPS" sheetId="2" r:id="rId2"/>
    <sheet name="CDKT" sheetId="3" r:id="rId3"/>
    <sheet name="KQKD" sheetId="4" r:id="rId4"/>
    <sheet name="LCTT" sheetId="5" r:id="rId5"/>
    <sheet name="TM" sheetId="6" r:id="rId6"/>
    <sheet name="CTNB" sheetId="7" r:id="rId7"/>
    <sheet name="Sheet1"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'CDPS'!$A$7:$I$45</definedName>
    <definedName name="_xlnm.Print_Area" localSheetId="1">'CDPS'!$B:$I</definedName>
    <definedName name="_xlnm.Print_Area" localSheetId="4">'LCTT'!$A$1:$E$56</definedName>
    <definedName name="_xlnm.Print_Titles" localSheetId="2">'CDKT'!$1:$7</definedName>
    <definedName name="_xlnm.Print_Titles" localSheetId="1">'CDPS'!$6:$7</definedName>
    <definedName name="_xlnm.Print_Titles" localSheetId="5">'TM'!$1:$7</definedName>
  </definedNames>
  <calcPr fullCalcOnLoad="1"/>
</workbook>
</file>

<file path=xl/sharedStrings.xml><?xml version="1.0" encoding="utf-8"?>
<sst xmlns="http://schemas.openxmlformats.org/spreadsheetml/2006/main" count="1308" uniqueCount="855">
  <si>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t>
  </si>
  <si>
    <t xml:space="preserve">Các nghiệp vụ dự phòng rủi ro hối đoái </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</si>
  <si>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</si>
  <si>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TIỀN VÀ TƯƠNG ĐƯƠNG TIỀN</t>
  </si>
  <si>
    <t>Tiền gửi ngân hàng</t>
  </si>
  <si>
    <t>Tiền đang chuyển</t>
  </si>
  <si>
    <t>GIÁ TRỊ KHỐI LƯỢNG GIAO DỊCH CHỨNG KHOÁN THỰC HIỆN TRONG KỲ</t>
  </si>
  <si>
    <t>a)</t>
  </si>
  <si>
    <t>Của Công ty Chứng khoán</t>
  </si>
  <si>
    <t>Cổ phiếu và chứng chỉ quỹ</t>
  </si>
  <si>
    <t>Trái phiếu</t>
  </si>
  <si>
    <t>Chứng khoán khác</t>
  </si>
  <si>
    <t>b)</t>
  </si>
  <si>
    <t>Của người đầu tư</t>
  </si>
  <si>
    <t>TÌNH HÌNH ĐẦU TƯ TÀI CHÍNH</t>
  </si>
  <si>
    <t>Tăng (giảm) so với giá trị trường</t>
  </si>
  <si>
    <t>Tổng giá trị theo thị trường</t>
  </si>
  <si>
    <t>I. Chứng khoán thương mại</t>
  </si>
  <si>
    <t>II. Chứng khoán đầu tư</t>
  </si>
  <si>
    <t>- Chứng khoán sẵn sàng để bán</t>
  </si>
  <si>
    <t>- Chứng khoán nắm giữ đến ngày đáo hạn</t>
  </si>
  <si>
    <t>III. Đầu tư góp vốn</t>
  </si>
  <si>
    <t>CÁC KHOẢN ĐẦU TƯ TÀI CHÍNH NGẮN HẠN</t>
  </si>
  <si>
    <t>Chứng khoán thương mại</t>
  </si>
  <si>
    <t>- Chứng khoán niêm yết</t>
  </si>
  <si>
    <t>- Chứng khoán chưa niêm yết</t>
  </si>
  <si>
    <t>Đầu tư ngắn hạn khác</t>
  </si>
  <si>
    <t>Dự phòng giảm giá đầu tư ngắn hạn (*)</t>
  </si>
  <si>
    <t>Phải thu khách hàng về giao dịch chứng khoán</t>
  </si>
  <si>
    <t>CÁC KHOẢN PHẢI THU NGẮN HẠN KHÁC</t>
  </si>
  <si>
    <t>Kinh phí công đoàn</t>
  </si>
  <si>
    <t>THUẾ VÀ CÁC KHOẢN PHẢI THU NHÀ NƯỚC</t>
  </si>
  <si>
    <t>Thuế GTGT</t>
  </si>
  <si>
    <t>Thuế Thu nhập doanh nghiệp</t>
  </si>
  <si>
    <t>Các loại thuế khác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</si>
  <si>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t>
  </si>
  <si>
    <t>TĂNG GIẢM TÀI SẢN CỐ ĐỊNH HỮU HÌNH</t>
  </si>
  <si>
    <t>Tài sản cố định khác</t>
  </si>
  <si>
    <t>I. Nguyên giá</t>
  </si>
  <si>
    <t>- Mua sắm mới</t>
  </si>
  <si>
    <t>3. Số giảm trong năm</t>
  </si>
  <si>
    <t>4. Số dư  cuối năm</t>
  </si>
  <si>
    <t>II. Giá trị đã hao mòn luỹ kế</t>
  </si>
  <si>
    <t>- Trích khấu hao</t>
  </si>
  <si>
    <t>III. Giá trị còn lại</t>
  </si>
  <si>
    <t>Trong đó</t>
  </si>
  <si>
    <t>- Giá trị còn lại cuối năm của TSCĐ hữu hình đã dùng thế chấp, cầm cố đảm bảo các khoản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</si>
  <si>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</si>
  <si>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</si>
  <si>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</si>
  <si>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</si>
  <si>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TĂNG GIẢM TÀI SẢN CỐ ĐỊNH VÔ HÌNH</t>
  </si>
  <si>
    <t>Quyền sử
dụng đất</t>
  </si>
  <si>
    <t>Phần mềm máy tính</t>
  </si>
  <si>
    <t>Tình hình đầu tư tài sản cố định và trang thiết bị</t>
  </si>
  <si>
    <t>TSCĐ và trang thiết bị</t>
  </si>
  <si>
    <t>Tỷ lệ TSCĐ và trang thiết bị so với Vốn điều lệ</t>
  </si>
  <si>
    <t>Giá trị</t>
  </si>
  <si>
    <t>Nguyên giá</t>
  </si>
  <si>
    <t>Khấu hao</t>
  </si>
  <si>
    <t>Giá trị còn lại</t>
  </si>
  <si>
    <t>x</t>
  </si>
  <si>
    <t>CHI PHÍ XÂY DỰNG CƠ BẢN DỞ DANG</t>
  </si>
  <si>
    <t>Đầu tư dài hạn khác</t>
  </si>
  <si>
    <t>Thông tin chi tiết về các công ty con của Công ty vào ngày 31/12/2008 như sau</t>
  </si>
  <si>
    <t>Tên công ty con</t>
  </si>
  <si>
    <t>Nơi thành lập và hoạt động</t>
  </si>
  <si>
    <t>Tỷ lệ lợi ích</t>
  </si>
  <si>
    <t>Tỷ lệ quyền biểu quyết</t>
  </si>
  <si>
    <t>Hoạt động kinh doanh chính</t>
  </si>
  <si>
    <t>Công ty A</t>
  </si>
  <si>
    <t>Công ty B</t>
  </si>
  <si>
    <t>Thông tin chi tiết về các công ty liên kết của Công ty vào ngày 31/12/2008 như sau</t>
  </si>
  <si>
    <t>Tên công ty liên kết</t>
  </si>
  <si>
    <t>Công ty C</t>
  </si>
  <si>
    <t>Công ty D</t>
  </si>
  <si>
    <t>Kế toán trưởng</t>
  </si>
  <si>
    <t>III</t>
  </si>
  <si>
    <t>CÁC CHỈ TIÊU TÀI CHÍNH CƠ BẢN</t>
  </si>
  <si>
    <t>Số TT</t>
  </si>
  <si>
    <t>Đơn vị tính</t>
  </si>
  <si>
    <t>Kỳ báo cáo</t>
  </si>
  <si>
    <t>Cơ cấu tài sản</t>
  </si>
  <si>
    <t xml:space="preserve"> - Tài sản dài hạn/Tổng tài sản</t>
  </si>
  <si>
    <t xml:space="preserve"> - Tài sản ngắn hạn/Tổng tài sản</t>
  </si>
  <si>
    <t>Cơ cấu nguồn vốn</t>
  </si>
  <si>
    <t xml:space="preserve"> - Nợ phải trả/Tổng nguồn vốn</t>
  </si>
  <si>
    <t xml:space="preserve"> - Nguồn vốn chủ sở hữu/Tổng nguồn vốn</t>
  </si>
  <si>
    <t>Khả năng thanh toán</t>
  </si>
  <si>
    <t xml:space="preserve"> - Khả năng thanh toán nhanh</t>
  </si>
  <si>
    <t xml:space="preserve"> - Khả năng thanh toán hiện hành</t>
  </si>
  <si>
    <t>Tỷ suất lợi nhuận</t>
  </si>
  <si>
    <t xml:space="preserve"> - Tỷ suất lợi nhuận sau thuế/Tổng tài sản</t>
  </si>
  <si>
    <t xml:space="preserve"> - Tỷ suất lợi nhuận sau thuế/Doanh thu</t>
  </si>
  <si>
    <t xml:space="preserve"> - Tỷ suất lợi nhuận /Nguồn vốn chủ sở hữu</t>
  </si>
  <si>
    <t xml:space="preserve"> Chỉ tiêu về khả năng sinh lời </t>
  </si>
  <si>
    <t xml:space="preserve">  - Hệ số lợi nhuận sau thuế/Doanh thu thuần</t>
  </si>
  <si>
    <t xml:space="preserve">  - Hệ số lợi nhuận sau thuế/Vốn chủ sở hữu</t>
  </si>
  <si>
    <t xml:space="preserve">  - Hệ số lợi nhuận sau thuế/Tổng tài sản</t>
  </si>
  <si>
    <t xml:space="preserve">  - Hệ số lợi nhuận từ HĐKD/Doanh thu thuần</t>
  </si>
  <si>
    <t>Thông tin chi tiết về các công ty liên doanh của Công ty vào ngày 31/12/2009 như sau</t>
  </si>
  <si>
    <t>Tên công ty liên doanh</t>
  </si>
  <si>
    <t>Số dư 31/12/2009</t>
  </si>
  <si>
    <t>Cho vay dài hạn</t>
  </si>
  <si>
    <t>CHI PHÍ TRẢ TRƯỚC DÀI HẠN</t>
  </si>
  <si>
    <t>Chi phí trả trước về thuê hoạt động TSCĐ</t>
  </si>
  <si>
    <t>Chi phí trang thiết bị nội thất cho Chi nhánh TP HCM</t>
  </si>
  <si>
    <t>Chi phí công cụ dụng cụ chờ phân bổ</t>
  </si>
  <si>
    <t>Chi phí sửa chữa lớn TSCĐ chờ phân bổ</t>
  </si>
  <si>
    <t>Chi phí trả trước dài hạn khác</t>
  </si>
  <si>
    <t>TIỀN NỘP QUỸ HỖ TRỢ THANH TOÁN</t>
  </si>
  <si>
    <t>Tiền nộp ban đầu</t>
  </si>
  <si>
    <t>Tiền nộp bổ sung</t>
  </si>
  <si>
    <t xml:space="preserve">Tiền lãi </t>
  </si>
  <si>
    <t>Số cuối năm</t>
  </si>
  <si>
    <t>VAY VÀ NỢ NGẮN HẠN</t>
  </si>
  <si>
    <t>- Vay đối tượng khác</t>
  </si>
  <si>
    <t>THUẾ VÀ CÁC KHOẢN PHẢI NỘP NHÀ NƯỚC</t>
  </si>
  <si>
    <t>CÁC KHOẢN PHẢI TRẢ, PHẢI NỘP NGẮN HẠN KHÁC</t>
  </si>
  <si>
    <t>Phải trả Trung tâm Giao dịch chứng khoán</t>
  </si>
  <si>
    <t>Các khoản phải trả, phải nộp khác</t>
  </si>
  <si>
    <t>VỐN CHỦ SỞ HỮU</t>
  </si>
  <si>
    <t>Tình hình tăng giảm nguồn vốn chủ sở hữu</t>
  </si>
  <si>
    <t>Vốn chủ sở hữu</t>
  </si>
  <si>
    <t>Vốn đầu tư của chủ sở hữu</t>
  </si>
  <si>
    <t>Chi tiết vốn đầu tư của chủ sở hữu</t>
  </si>
  <si>
    <t>Tỷ lệ 
(%)</t>
  </si>
  <si>
    <t>Cuối kỳ
VND</t>
  </si>
  <si>
    <t>Đầu kỳ
VND</t>
  </si>
  <si>
    <t>%</t>
  </si>
  <si>
    <t>Vốn góp của Nhà nước</t>
  </si>
  <si>
    <t>Vốn góp của đối tượng khác</t>
  </si>
  <si>
    <t>- Pháp nhân nắm giữ</t>
  </si>
  <si>
    <t>- Thể nhân nắm giữ</t>
  </si>
  <si>
    <t>c)</t>
  </si>
  <si>
    <t>Các giao dịch về vốn với các chủ sở hữu và phân phối cổ tức, chia lợi nhuận</t>
  </si>
  <si>
    <t>- Vốn góp đầu kỳ</t>
  </si>
  <si>
    <t>- Vốn góp tăng trong kỳ</t>
  </si>
  <si>
    <t>- Vốn góp giảm trong kỳ</t>
  </si>
  <si>
    <t>- Vốn góp cuối kỳ</t>
  </si>
  <si>
    <t>Cổ tức, lợi nhuận đã chia</t>
  </si>
  <si>
    <t>- Cổ tức, lợi nhuận chia trên lợi nhuận kỳ trước:</t>
  </si>
  <si>
    <t>- Cổ tức, lợi nhuận tạm chia trên lợi nhuận kỳ này:</t>
  </si>
  <si>
    <t>Cổ tức đã công bố sau ngày kết thúc kỳ kế toán năm:</t>
  </si>
  <si>
    <t>- Cổ tức đã công cố trên cổ phiếu phổ thông:</t>
  </si>
  <si>
    <t>- Cổ tức đã công bố trên cổ phiếu ưu đãi:</t>
  </si>
  <si>
    <t>LN sau thuế chưa phân phối</t>
  </si>
  <si>
    <t xml:space="preserve">Doanh thu khác </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</si>
  <si>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</si>
  <si>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 xml:space="preserve">Kế toán trưởng                </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</si>
  <si>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</si>
  <si>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</si>
  <si>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</si>
  <si>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Thu lãi đầu tư</t>
  </si>
  <si>
    <t>513</t>
  </si>
  <si>
    <t>Thu nhập ngoài hoạt động kinh doanh</t>
  </si>
  <si>
    <t>Chi phí ngoài hoạt động kinh doanh</t>
  </si>
  <si>
    <t>Có thời hạn thu hồi hoặc đáo hạn không quá 3 tháng kể từ ngày mua khoản đầu tư đó được coi là "tương đương tiền";</t>
  </si>
  <si>
    <t>Công ty cổ phần chứng khoán An Phát được thành lập theo Quyết định cấp giấy phép kinh doanh chứng khoán số 63/UBCK-GPHĐKD ngày 15/11/2007 của Chủ tịch UBCK Nhà nước</t>
  </si>
  <si>
    <t>Kinh doanh Chứng khoán</t>
  </si>
  <si>
    <t>Môi giới chứng khoán</t>
  </si>
  <si>
    <t>Tự doanh chứng khoán</t>
  </si>
  <si>
    <t>Tư vấn đầu tư chứng khoán</t>
  </si>
  <si>
    <t>Lưu ký chứng khoán</t>
  </si>
  <si>
    <t>03 - 07</t>
  </si>
  <si>
    <t>03-08</t>
  </si>
  <si>
    <t>Phần mềm quản lý</t>
  </si>
  <si>
    <t>Công ty áp dụng phương pháp bình quân gia quyền di động để tính giá vốn cổ phiếu bán ra và phương pháp đích danh để tính giá vốn trái phiếu bán ra.</t>
  </si>
  <si>
    <t>- Tiền gửi có kỳ hạn trên 1 tháng</t>
  </si>
  <si>
    <t>Trả trước cho người bán</t>
  </si>
  <si>
    <t>Theo Nghị quyết của Hội đồng quản trị số…ngày…năm 2009, Công ty công bố việc chi trả cổ tức đợt… năm 2008 là …% (mỗi cổ phần được nhận…VND).</t>
  </si>
  <si>
    <t>d)</t>
  </si>
  <si>
    <t>Cổ phiếu</t>
  </si>
  <si>
    <t>Số lượng cổ phiếu đăng ký phát hành</t>
  </si>
  <si>
    <t>Số lượng cổ phiếu đã bán ra công chúng</t>
  </si>
  <si>
    <t>- Cổ phiếu phổ thông</t>
  </si>
  <si>
    <t>- Cổ phiếu ưu đãi</t>
  </si>
  <si>
    <t>Số lượng cổ phiếu được mua lại</t>
  </si>
  <si>
    <t>Số lượng cổ phiếu đang lưu hành</t>
  </si>
  <si>
    <t>Mệnh giá cổ phiếu đã lưu hành</t>
  </si>
  <si>
    <t>TÀI SẢN THUÊ NGOÀI</t>
  </si>
  <si>
    <t>Giá trị tài sản thuê ngoài</t>
  </si>
  <si>
    <t xml:space="preserve">- TSCĐ thuê ngoài </t>
  </si>
  <si>
    <t>- Tài sản khác thuê ngoài</t>
  </si>
  <si>
    <t>Tổng số tiền thuê tối thiểu trong tương của hợp đồng  thuê hoạt động tài sản không huỷ ngang theo các thời hạn</t>
  </si>
  <si>
    <t xml:space="preserve">- Từ 1 năm trở xuống </t>
  </si>
  <si>
    <t>- Trên 1 năm đến 5 năm</t>
  </si>
  <si>
    <t>- Trên 5 năm</t>
  </si>
  <si>
    <t>DOANH THU HOẠT ĐỘNG KINH DOANH CHỨNG KHOÁN</t>
  </si>
  <si>
    <t>Doanh thu hoạt động môi giới chứng khoán</t>
  </si>
  <si>
    <t>Doanh thu hoạt động đầu tư chứng khoán, góp vốn</t>
  </si>
  <si>
    <t>Doanh thu bảo lãnh phát hành chứng khoán</t>
  </si>
  <si>
    <t>Doanh thu đại lý phát hành chứng khoán</t>
  </si>
  <si>
    <t>Doanh thu hoạt động tư vấn</t>
  </si>
  <si>
    <t>Doanh thu lưu ký chứng khoán</t>
  </si>
  <si>
    <t>Doanh thu hoạt động ủy thác đấu giá</t>
  </si>
  <si>
    <t>Thu cho thuê sử dụng tài sản</t>
  </si>
  <si>
    <t>CHI PHÍ HOẠT ĐỘNG KINH DOANH</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</si>
  <si>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</si>
  <si>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</si>
  <si>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</si>
  <si>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</si>
  <si>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Chi phí hoạt động lưu ký chứng khoán</t>
  </si>
  <si>
    <t>5. Dự phòng phải thu dài hạn khó đòi</t>
  </si>
  <si>
    <t>3. Chi phí đầu tư xây dựng cơ bản dở dang</t>
  </si>
  <si>
    <t xml:space="preserve"> - Giá trị hao mòn lũy kế</t>
  </si>
  <si>
    <t xml:space="preserve"> - Nguyên giá</t>
  </si>
  <si>
    <t>1. Đầu tư vào Công ty con</t>
  </si>
  <si>
    <t>Kỳ trước</t>
  </si>
  <si>
    <t>Tổng Giám đốc</t>
  </si>
  <si>
    <t>Trần Thiên Hà</t>
  </si>
  <si>
    <t>2. Đầu tư vào công ty liên kết, liên doanh</t>
  </si>
  <si>
    <t>3. Đầu tư chứng khoán dài hạn</t>
  </si>
  <si>
    <t xml:space="preserve"> - Chứng khoán sẵn sàng để bán</t>
  </si>
  <si>
    <t>811</t>
  </si>
  <si>
    <t xml:space="preserve"> - Chứng khoán nắm giữ đến ngày đáo hạn</t>
  </si>
  <si>
    <t>4. Đầu tư dài hạn khác</t>
  </si>
  <si>
    <t>IV.Các khoản đầu tư tài chính dài hạn</t>
  </si>
  <si>
    <t>V.Tài sản dài hạn khác</t>
  </si>
  <si>
    <t>1. Chi phí trả trước dài hạn</t>
  </si>
  <si>
    <t>2. Tài sản thuế TNDN hoãn lại</t>
  </si>
  <si>
    <t>3. Tiền nộp Quỹ hỗ trợ thanh toán</t>
  </si>
  <si>
    <t>4. Tài sản dài hạn khác</t>
  </si>
  <si>
    <t>A- NỢ PHẢI TRẢ</t>
  </si>
  <si>
    <t>1. Vay và nợ ngắn hạn</t>
  </si>
  <si>
    <t>2. Phải trả người bán</t>
  </si>
  <si>
    <t>3. Người mua trả tiền trước</t>
  </si>
  <si>
    <t>4. Thuế và các khoản phải nộp Nhà nước</t>
  </si>
  <si>
    <t>5. Phải trả người lao động</t>
  </si>
  <si>
    <t xml:space="preserve">6. Chi phí phải trả </t>
  </si>
  <si>
    <t>CÔNG TY CỔ PHẦN CHỨNG KHOÁN AN PHÁT</t>
  </si>
  <si>
    <t>BẢNG CÂN ĐỐI KẾ TOÁN</t>
  </si>
  <si>
    <t>TÀI SẢN</t>
  </si>
  <si>
    <t>Mã số</t>
  </si>
  <si>
    <t>Số đầu kỳ</t>
  </si>
  <si>
    <t>Số cuối kỳ</t>
  </si>
  <si>
    <t>TỔNG CỘNG TÀI SẢN</t>
  </si>
  <si>
    <t>TỔNG CỘNG NGUỒN VỐN</t>
  </si>
  <si>
    <t>CHỈ TIÊU</t>
  </si>
  <si>
    <t>MÃ SỐ</t>
  </si>
  <si>
    <t>Tổng giám đốc</t>
  </si>
  <si>
    <t>BÁO CÁO LƯU CHUYỂN TIỀN TỆ</t>
  </si>
  <si>
    <t>(Theo phương pháp gián tiếp)</t>
  </si>
  <si>
    <t>Đơn vị tính: VND</t>
  </si>
  <si>
    <t>Chỉ tiêu</t>
  </si>
  <si>
    <t>MS</t>
  </si>
  <si>
    <t xml:space="preserve"> Tầng 5 - Tòa nhà Grand Building - 32 Hòa Mã - Hai Bà Trưng - Hà Nội                      Điện thoại: 04 39410277                    Fax: 04 39410323</t>
  </si>
  <si>
    <t>Trụ sở chính:  Tầng 5 - Tòa nhà Grand Building - 32 Hòa Mã - Hai Bà Trưng - Hà Nội            Điện thoại: 04 39410277                    Fax: 04 39410323</t>
  </si>
  <si>
    <t>I. Lưu chuyển tiền từ hoạt động kinh doanh</t>
  </si>
  <si>
    <t>1. Lợi nhuận trước thuế</t>
  </si>
  <si>
    <t>2. Điều chỉnh cho các khoản</t>
  </si>
  <si>
    <t>II. Lưu chuyển tiền từ hoạt động đầu tư</t>
  </si>
  <si>
    <t>Lưu chuyển tiền thuần từ hoạt động đầu tư</t>
  </si>
  <si>
    <t>III. Lưu chuyển tiền từ hoạt động tài chính</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</si>
  <si>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</si>
  <si>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</si>
  <si>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</si>
  <si>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</si>
  <si>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</si>
  <si>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Máy móc, thiết bị</t>
  </si>
  <si>
    <t>Phương tiện vận tải, truyền dẫn</t>
  </si>
  <si>
    <t>Tổng cộng</t>
  </si>
  <si>
    <t>- Tăng khác</t>
  </si>
  <si>
    <t>- Thanh lý, nhượng bán</t>
  </si>
  <si>
    <t>- Giảm khác</t>
  </si>
  <si>
    <t xml:space="preserve"> - Khấu hao TSCĐ</t>
  </si>
  <si>
    <t xml:space="preserve"> - Thuế TNDN đã nộp</t>
  </si>
  <si>
    <t>BHXH, BHYT, BHTN</t>
  </si>
  <si>
    <t xml:space="preserve">                                         Tầng 5 - 30,32 Hòa Mã - Hai Bà Trưng - Hà Nội</t>
  </si>
  <si>
    <t>Trụ sở chính tại: Tầng 5 - 30,32 Hòa Mã - Hai Bà Trưng - Hà Nội</t>
  </si>
  <si>
    <t>Tổng số công nhân viên và người lao động: 22 người</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</si>
  <si>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t>
  </si>
  <si>
    <t>12. Các khoản phải trả, phải nộp ngắn hạn khác</t>
  </si>
  <si>
    <t>3. Lợi nhuận kinh doanh trước những thay đổi vốn  lưu động</t>
  </si>
  <si>
    <t>Lưu chuyển tiền thuần từ hoạt động kinh doanh chứng khoán</t>
  </si>
  <si>
    <t xml:space="preserve">2.Tiền thu, chi về thanh lý, nhượng bán TSCĐ </t>
  </si>
  <si>
    <t>1.Tiền mua TSCĐ và XDCB</t>
  </si>
  <si>
    <t>3.Tiền chi đầu tư góp vốn vào đơn vị khác</t>
  </si>
  <si>
    <t>4.Tiền thu hồi đầu tư góp vốn vào đơn vị khác</t>
  </si>
  <si>
    <t>1.Tiền thu góp vốn của chủ sở hữu</t>
  </si>
  <si>
    <t>2.Tiền trả lại vốn góp cho chủ sở hữu</t>
  </si>
  <si>
    <t>4.Tiền trả nợ vay</t>
  </si>
  <si>
    <t xml:space="preserve"> - Tăng, giảm các khoản phải thu</t>
  </si>
  <si>
    <t xml:space="preserve"> - Tăng, giảm chi phí trả trước </t>
  </si>
  <si>
    <t>01</t>
  </si>
  <si>
    <t>02</t>
  </si>
  <si>
    <t>08</t>
  </si>
  <si>
    <t>09</t>
  </si>
  <si>
    <t>20</t>
  </si>
  <si>
    <t>21</t>
  </si>
  <si>
    <t>22</t>
  </si>
  <si>
    <t>23</t>
  </si>
  <si>
    <t>24</t>
  </si>
  <si>
    <t>25</t>
  </si>
  <si>
    <t>26</t>
  </si>
  <si>
    <t>27</t>
  </si>
  <si>
    <t>32</t>
  </si>
  <si>
    <t>60</t>
  </si>
  <si>
    <t>61</t>
  </si>
  <si>
    <t>70</t>
  </si>
  <si>
    <t>80</t>
  </si>
  <si>
    <t>TSCĐ vô hình</t>
  </si>
  <si>
    <t>Giảm trong kỳ</t>
  </si>
  <si>
    <t>Số lượng</t>
  </si>
  <si>
    <t xml:space="preserve"> - Các khoản lập dự phòng</t>
  </si>
  <si>
    <t>Tên tài khoản</t>
  </si>
  <si>
    <t>SHTK</t>
  </si>
  <si>
    <t>Số dư đầu kỳ</t>
  </si>
  <si>
    <t>Nợ</t>
  </si>
  <si>
    <t>Có</t>
  </si>
  <si>
    <t>Tiền mặt</t>
  </si>
  <si>
    <t>111</t>
  </si>
  <si>
    <t>Tiền gửi Ngân hàng</t>
  </si>
  <si>
    <t>112</t>
  </si>
  <si>
    <t>Tiền gửi thanh toán bù trừ giao dịch chứng khoán</t>
  </si>
  <si>
    <t>118</t>
  </si>
  <si>
    <t>Chứng khoán tự doanh</t>
  </si>
  <si>
    <t>121</t>
  </si>
  <si>
    <t>Dự phòng giảm giá chứng khoán và Đầu tư ngắn hạn</t>
  </si>
  <si>
    <t>129</t>
  </si>
  <si>
    <t>Phải thu khác</t>
  </si>
  <si>
    <t>138</t>
  </si>
  <si>
    <t>Tạm ứng</t>
  </si>
  <si>
    <t>141</t>
  </si>
  <si>
    <t>Chi phí trả trước</t>
  </si>
  <si>
    <t>142</t>
  </si>
  <si>
    <t>Cầm cố, ký cược, ký quỹ ngắn hạn</t>
  </si>
  <si>
    <t>144</t>
  </si>
  <si>
    <t>TSCĐ hữu hình</t>
  </si>
  <si>
    <t>211</t>
  </si>
  <si>
    <t>213</t>
  </si>
  <si>
    <t>Hao mòn TSCĐ</t>
  </si>
  <si>
    <t>214</t>
  </si>
  <si>
    <t>221</t>
  </si>
  <si>
    <t>228</t>
  </si>
  <si>
    <t>229</t>
  </si>
  <si>
    <t>241</t>
  </si>
  <si>
    <t>Ký cược, ký quỹ ngắn hạn</t>
  </si>
  <si>
    <t>244</t>
  </si>
  <si>
    <t>Tiền nộp quỹ hỗ trợ thanh toán</t>
  </si>
  <si>
    <t>Vốn điều lệ: 135.289.000.000 đồng</t>
  </si>
  <si>
    <t xml:space="preserve">Giấy phép điều chỉnh số 03/GPĐC-UBCK ngày 14/01/2011 của Chủ tịch UBCK Nhà nước </t>
  </si>
  <si>
    <t>245</t>
  </si>
  <si>
    <t>Phải trả người bán</t>
  </si>
  <si>
    <t>331</t>
  </si>
  <si>
    <t>332</t>
  </si>
  <si>
    <t>Thuế và các khoản phải nộp nhà nước</t>
  </si>
  <si>
    <t>333</t>
  </si>
  <si>
    <t>Phải trả nhân viên</t>
  </si>
  <si>
    <t>334</t>
  </si>
  <si>
    <t>Phải trả, phải nộp khác</t>
  </si>
  <si>
    <t>338</t>
  </si>
  <si>
    <t>Nguồn vốn kinh doanh</t>
  </si>
  <si>
    <t>411</t>
  </si>
  <si>
    <t>Thu nhập chưa phân phối</t>
  </si>
  <si>
    <t>421</t>
  </si>
  <si>
    <t>Doanh thu hoạt động kinh doanh chứng khoán</t>
  </si>
  <si>
    <t>511</t>
  </si>
  <si>
    <t>Chi phí hoạt động kinh doanh chứng khoán</t>
  </si>
  <si>
    <t>631</t>
  </si>
  <si>
    <t>Chi phí quản lý doanh nghiệp</t>
  </si>
  <si>
    <t>642</t>
  </si>
  <si>
    <t>Xác định kết quả kinh doanh</t>
  </si>
  <si>
    <t>CÁC CHỈ TIÊU NGOÀI BẢNG CÂN ĐỐI KẾ TOÁN</t>
  </si>
  <si>
    <t>A</t>
  </si>
  <si>
    <t>B</t>
  </si>
  <si>
    <t>1. Tài sản cố định thuê ngoài</t>
  </si>
  <si>
    <t>2. Vật tư, chứng chỉ có giá nhận giữ hộ</t>
  </si>
  <si>
    <t>6. Chứng khoán lưu ký</t>
  </si>
  <si>
    <t>Trong đó:</t>
  </si>
  <si>
    <t xml:space="preserve">6.1. Chứng khoán giao dịch </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</si>
  <si>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</si>
  <si>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</si>
  <si>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</si>
  <si>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</si>
  <si>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 xml:space="preserve">6.2. Chứng khoán tạm ngừng giao dịch </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</si>
  <si>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</si>
  <si>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</si>
  <si>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</si>
  <si>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</si>
  <si>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</si>
  <si>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</si>
  <si>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</si>
  <si>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 xml:space="preserve">6.4. Chứng khoán tạm giữ </t>
  </si>
  <si>
    <t>6.4.1. Chứng khoán tạm giữ của thành viên lưu ký</t>
  </si>
  <si>
    <t>6.4.2. Chứng khoán tạm giữ của khách hàng trong nước</t>
  </si>
  <si>
    <t>6.4.3. Chứng khoán tạm giữ của khách hàng nước ngoài</t>
  </si>
  <si>
    <t>Dự phòng phải thu khó đòi</t>
  </si>
  <si>
    <t>6.4.4. Chứng khoán tạm giữ của tổ chức khác</t>
  </si>
  <si>
    <t>6.5. Chứng khoán chờ thanh toán</t>
  </si>
  <si>
    <t>6.5.1. Chứng khoán chờ thanh toán của thành viên lưu ký</t>
  </si>
  <si>
    <t>Khối lượng giao dịch chứng khoán thực hiện trong kỳ</t>
  </si>
  <si>
    <t>Giá trị khối lượng giao dịch chứng khoán thực hiện trong kỳ (VND)</t>
  </si>
  <si>
    <t>1. Số dư đầu kỳ</t>
  </si>
  <si>
    <t>2. Số tăng trong kỳ</t>
  </si>
  <si>
    <t>4. Số dư  cuối kỳ</t>
  </si>
  <si>
    <t>3. Số giảm trong kỳ</t>
  </si>
  <si>
    <t>4. Số dư cuối kỳ</t>
  </si>
  <si>
    <t>1. Đầu kỳ</t>
  </si>
  <si>
    <t>2. Cuối kỳ</t>
  </si>
  <si>
    <t>6.5.2. Chứng khoán chờ thanh toán của khách hàng trong nước</t>
  </si>
  <si>
    <t>6.5.3. Chứng khoán chờ thanh toán của khách hàng nước ngoài</t>
  </si>
  <si>
    <t>6.5.4. Chứng khoán chờ thanh toán của tổ chức khác</t>
  </si>
  <si>
    <t>6.6. Chứng khoán phong toả chờ rút</t>
  </si>
  <si>
    <t>6.6.1. Chứng khoán phong toả chờ rút của thành viên lưu ký</t>
  </si>
  <si>
    <t>6.6.2. Chứng khoán phong toả chờ rút của khách hàng trong nước</t>
  </si>
  <si>
    <t>6.6.3. Chứng khoán phong toả chờ rút của khách hàng nước ngoài</t>
  </si>
  <si>
    <t>6.6.4. Chứng khoán phong toả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</si>
  <si>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</si>
  <si>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</si>
  <si>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</si>
  <si>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</si>
  <si>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</si>
  <si>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</si>
  <si>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</si>
  <si>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</si>
  <si>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</si>
  <si>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</si>
  <si>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</si>
  <si>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7. Chứng khoán lưu ký công ty đại chúng chưa niêm yết</t>
  </si>
  <si>
    <t xml:space="preserve">7.1. Chứng khoán giao dịch </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</si>
  <si>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</si>
  <si>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</si>
  <si>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</si>
  <si>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</si>
  <si>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 xml:space="preserve">7.2. Chứng khoán tạm ngừng giao dịch </t>
  </si>
  <si>
    <t>711</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</si>
  <si>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</si>
  <si>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</si>
  <si>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</si>
  <si>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</si>
  <si>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</si>
  <si>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</si>
  <si>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</si>
  <si>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</si>
  <si>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</si>
  <si>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 xml:space="preserve">7.4. Chứng khoán tạm giữ </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</si>
  <si>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</si>
  <si>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</si>
  <si>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</si>
  <si>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</si>
  <si>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</si>
  <si>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</si>
  <si>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</si>
  <si>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</si>
  <si>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</si>
  <si>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toả chờ rút</t>
  </si>
  <si>
    <t>7.6.1. Chứng khoán phong toả chờ rút của thành viên lưu ký</t>
  </si>
  <si>
    <t>7.6.2. Chứng khoán phong toả chờ rút của khách hàng trong nước</t>
  </si>
  <si>
    <t>03</t>
  </si>
  <si>
    <t>06</t>
  </si>
  <si>
    <t>10</t>
  </si>
  <si>
    <t>11</t>
  </si>
  <si>
    <t>12</t>
  </si>
  <si>
    <t>13</t>
  </si>
  <si>
    <t>14</t>
  </si>
  <si>
    <t>15</t>
  </si>
  <si>
    <t>16</t>
  </si>
  <si>
    <t>30</t>
  </si>
  <si>
    <t>31</t>
  </si>
  <si>
    <t>3.Tiền vay ngắn hạn, dài hạn nhận được</t>
  </si>
  <si>
    <t>33</t>
  </si>
  <si>
    <t>34</t>
  </si>
  <si>
    <t xml:space="preserve"> - Mua trái phiếu HBB</t>
  </si>
  <si>
    <t xml:space="preserve"> - Đầu tư Sức khỏe Việt</t>
  </si>
  <si>
    <t>Phải thu khách hàng</t>
  </si>
  <si>
    <t>7.6.3. Chứng khoán phong toả chờ rút của khách hàng nước ngoài</t>
  </si>
  <si>
    <t>7.6.4. Chứng khoán phong toả chờ rút của tổ chức khác</t>
  </si>
  <si>
    <t>7.7. Chứng khoán sửa lỗi giao dịch</t>
  </si>
  <si>
    <t>8. Chứng khoán chưa lưu ký của khách hàng</t>
  </si>
  <si>
    <t>9. Chứng khoán chưa lưu ký của công ty chứng khoán</t>
  </si>
  <si>
    <t>10. Chứng khoán nhận uỷ thác đấu giá</t>
  </si>
  <si>
    <t>3. Nợ khó đòi đã xử lý</t>
  </si>
  <si>
    <t>4. Ngoại tệ các loại</t>
  </si>
  <si>
    <t>5. Nguồn vốn khấu hao TSCĐ</t>
  </si>
  <si>
    <t>6.2.1. Chứng khoán tạm ngừng giao dịch của thành viên lưu ký</t>
  </si>
  <si>
    <t>6.2.2. Chứng khoán tạm ngừng giao dịch của khách hàng trong nước</t>
  </si>
  <si>
    <t>Lập bảng                         Kiểm soát                          Kế toán trưởng                   Tổng Giám đốc</t>
  </si>
  <si>
    <t>I. Tiền và các khoản tương đương tiền</t>
  </si>
  <si>
    <t>III. Các khoản phải thu ngắn hạn</t>
  </si>
  <si>
    <t>IV. Hàng tồn kho</t>
  </si>
  <si>
    <t>V. Tài sản ngắn hạn khác</t>
  </si>
  <si>
    <t>II. Tài sản cố định</t>
  </si>
  <si>
    <t>III. Bất động sản đầu tư</t>
  </si>
  <si>
    <t>NGUỒN VỐN</t>
  </si>
  <si>
    <t>I. Nợ ngắn hạn</t>
  </si>
  <si>
    <t/>
  </si>
  <si>
    <t>Phải thu hoạt động giao dịch chứng khoán</t>
  </si>
  <si>
    <t>135</t>
  </si>
  <si>
    <t>Thanh toán giao dịch chứng khoán</t>
  </si>
  <si>
    <t>321</t>
  </si>
  <si>
    <t>Nhận ký quỹ, ký cược ngắn hạn</t>
  </si>
  <si>
    <t>324</t>
  </si>
  <si>
    <t>335</t>
  </si>
  <si>
    <t>2. Các khoản tương đương tiền</t>
  </si>
  <si>
    <t>A – TÀI SẢN NGẮN HẠN</t>
  </si>
  <si>
    <t>2. Dự phòng giảm giá đầu tư ngắn hạn</t>
  </si>
  <si>
    <t xml:space="preserve">1. Tiền </t>
  </si>
  <si>
    <t>1. Đầu tư ngắn hạn</t>
  </si>
  <si>
    <t>1. Phải thu của khách hàng</t>
  </si>
  <si>
    <t>2. Trả trước cho người bán</t>
  </si>
  <si>
    <t>4. Phải thu hoạt động giao dịch chứng khoán</t>
  </si>
  <si>
    <t>5. Các khoản phải thu khác</t>
  </si>
  <si>
    <t>Năm nay</t>
  </si>
  <si>
    <t>Năm trước</t>
  </si>
  <si>
    <t>Lũy kế từ đầu năm đến cuối quý này</t>
  </si>
  <si>
    <t>6. Dự phòng phải thu ngắn hạn khó đòi</t>
  </si>
  <si>
    <t>3. Phải thu nội bộ ngắn hạn</t>
  </si>
  <si>
    <t xml:space="preserve">II. Các khoản đầu tư chứng khoán ngắn hạn </t>
  </si>
  <si>
    <t>2. Thuế GTGT được khấu trừ</t>
  </si>
  <si>
    <t>3. Thuế và các khoản phải thu nhà nước</t>
  </si>
  <si>
    <t>4. Tài sản ngắn hạn khác</t>
  </si>
  <si>
    <t>B- TÀI SẢN DÀI HẠN</t>
  </si>
  <si>
    <t>I. Các khoản phái thu dài hạn</t>
  </si>
  <si>
    <t>1. Phải thu dài hạn khách hàng</t>
  </si>
  <si>
    <t>2. Vốn kinh doanh ở các đơn vị trực thuộc</t>
  </si>
  <si>
    <t>3. Phải thu dài hạn nội bộ</t>
  </si>
  <si>
    <t>Các khoản tương đương tiền</t>
  </si>
  <si>
    <t>4. Phải thu dài hạn khác</t>
  </si>
  <si>
    <t>7. Phải trả nội bộ</t>
  </si>
  <si>
    <t>8. Phải trả hoạt động giao dịch chứng khoán</t>
  </si>
  <si>
    <t>9. Phải trả hộ cổ tức, gốc và lãi trái phiếu</t>
  </si>
  <si>
    <t>10. Phải trả cổ tức phát hành chứng khoán</t>
  </si>
  <si>
    <t>II. Nợ dài hạn</t>
  </si>
  <si>
    <t>1. Phải trả dài hạn người bán</t>
  </si>
  <si>
    <t>2. Phải trả dài hạn nội bộ</t>
  </si>
  <si>
    <t>3. Phải trả dài hạn khác</t>
  </si>
  <si>
    <t>6. Dự phòng trợ cấp mất việc làm</t>
  </si>
  <si>
    <t>7. Dự phòng phải trả dài hạn</t>
  </si>
  <si>
    <t xml:space="preserve">Công ty áp dụng Chế độ Kế toán doanh nghiệp ban hành theo Quyết định số 15/2006/QĐ-BTC ngày 20 tháng 03 năm 2006 của Bộ trưởng Bộ Tài chính và Thông tư số 162/2010/TT-BTC ngày 20/10/2010 </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</si>
  <si>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</si>
  <si>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mục</t>
  </si>
  <si>
    <t xml:space="preserve">Các giao dịch chứng khoán liên quan đến việc mua/ bán chứng khoán từ/ cho khách hàng và bán lại cho/ mua lại từ chính xác khách hàng đó vào một ngày cụ thể trong tương lai với giá cụ thể được gọi là các hợp đồng repo. </t>
  </si>
  <si>
    <t>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t>
  </si>
  <si>
    <t>8. Dự phòng bồi thường thiệt hại cho nhà đầu tư</t>
  </si>
  <si>
    <t>C- VỐN CHỦ SỞ HỮU (400=410+430)</t>
  </si>
  <si>
    <t>I. Vốn chủ sở hữu</t>
  </si>
  <si>
    <t>1. Vốn đầu tư chủ sở hữu</t>
  </si>
  <si>
    <t>2. Thặng dư vốn cổ phần</t>
  </si>
  <si>
    <t>3. Vốn khác của chủ sở hữu</t>
  </si>
  <si>
    <t>4. Cổ phiếu quỹ</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</si>
  <si>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</si>
  <si>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</si>
  <si>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</si>
  <si>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</si>
  <si>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</si>
  <si>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</si>
  <si>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139</t>
  </si>
  <si>
    <t>1. Chi phí trả trước ngắn hạn</t>
  </si>
  <si>
    <t>151</t>
  </si>
  <si>
    <t>152</t>
  </si>
  <si>
    <t>154</t>
  </si>
  <si>
    <t>158</t>
  </si>
  <si>
    <t>212</t>
  </si>
  <si>
    <t>218</t>
  </si>
  <si>
    <t>219</t>
  </si>
  <si>
    <t>222</t>
  </si>
  <si>
    <t>223</t>
  </si>
  <si>
    <t>224</t>
  </si>
  <si>
    <t>225</t>
  </si>
  <si>
    <t xml:space="preserve">                              CÔNG TY CỔ PHẦN CHỨNG KHOÁN AN PHÁT</t>
  </si>
  <si>
    <t>Niềm tin vững vàng</t>
  </si>
  <si>
    <t xml:space="preserve">                                  Kế toán trưởng                                                                    Tổng Giám đốc</t>
  </si>
  <si>
    <t xml:space="preserve">                            Nguyễn Thanh Nghị                                                             Trần Thiên Hà</t>
  </si>
  <si>
    <t xml:space="preserve">                                        Kế toán trưởng                                         </t>
  </si>
  <si>
    <t xml:space="preserve">                            Nguyễn Thanh Nghị                             </t>
  </si>
  <si>
    <t xml:space="preserve">  Trần Thiên Hà</t>
  </si>
  <si>
    <t>5.Dự phòng giảm giá CK và ĐT dài hạn khác</t>
  </si>
  <si>
    <t xml:space="preserve">                                           CÔNG TY CỔ PHẦN CHỨNG KHOÁN AN PHÁT</t>
  </si>
  <si>
    <t>BÁO CÁO KẾT QUẢ HOẠT ĐỘNG KINH DOANH</t>
  </si>
  <si>
    <t xml:space="preserve">  Nguyễn Thanh Nghị                     </t>
  </si>
  <si>
    <t xml:space="preserve">                                                CÔNG TY CỔ PHẦN CHỨNG KHOÁN AN PHÁT</t>
  </si>
  <si>
    <t>1. ĐẶC ĐIỂM HOẠT ĐỘNG CỦA CÔNG TY</t>
  </si>
  <si>
    <t>2. CHẾ ĐỘ VÀ CHÍNH SÁCH KẾ TOÁN ÁP DỤNG TẠI CÔNG TY</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</si>
  <si>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t>
  </si>
  <si>
    <t>226</t>
  </si>
  <si>
    <t>227</t>
  </si>
  <si>
    <t>230</t>
  </si>
  <si>
    <t>240</t>
  </si>
  <si>
    <t>242</t>
  </si>
  <si>
    <t>250</t>
  </si>
  <si>
    <t>251</t>
  </si>
  <si>
    <t>252</t>
  </si>
  <si>
    <t>253</t>
  </si>
  <si>
    <t>254</t>
  </si>
  <si>
    <t>255</t>
  </si>
  <si>
    <t>258</t>
  </si>
  <si>
    <t>259</t>
  </si>
  <si>
    <t>Thuyết minh</t>
  </si>
  <si>
    <t>260</t>
  </si>
  <si>
    <t>261</t>
  </si>
  <si>
    <t>262</t>
  </si>
  <si>
    <t>263</t>
  </si>
  <si>
    <t>268</t>
  </si>
  <si>
    <t>1. Tài sản cố định hữu hình</t>
  </si>
  <si>
    <t>2. Tài sản cố định thuê tài chính</t>
  </si>
  <si>
    <t>3. Tài sản cố định vô hình</t>
  </si>
  <si>
    <t>312</t>
  </si>
  <si>
    <t>313</t>
  </si>
  <si>
    <t>314</t>
  </si>
  <si>
    <t>315</t>
  </si>
  <si>
    <t>316</t>
  </si>
  <si>
    <t>317</t>
  </si>
  <si>
    <t>320</t>
  </si>
  <si>
    <t>322</t>
  </si>
  <si>
    <t>328</t>
  </si>
  <si>
    <t>329</t>
  </si>
  <si>
    <t>330</t>
  </si>
  <si>
    <t>336</t>
  </si>
  <si>
    <t>337</t>
  </si>
  <si>
    <t>339</t>
  </si>
  <si>
    <t>4. Vay và nợ dài hạn</t>
  </si>
  <si>
    <t>5. Thuế thu nhập hoãn lại phải trả</t>
  </si>
  <si>
    <t>400</t>
  </si>
  <si>
    <t>415</t>
  </si>
  <si>
    <t>416</t>
  </si>
  <si>
    <t>417</t>
  </si>
  <si>
    <t>418</t>
  </si>
  <si>
    <t>419</t>
  </si>
  <si>
    <t>420</t>
  </si>
  <si>
    <t>440</t>
  </si>
  <si>
    <t>Giá trị theo sổ kế toán</t>
  </si>
  <si>
    <t>Ban hành theo TT số 95/2008/TT-BTC</t>
  </si>
  <si>
    <t>ngày 24/10/2008 của Bộ Tài chính</t>
  </si>
  <si>
    <t>Mẫu số B02-CTCK</t>
  </si>
  <si>
    <t>VI.1</t>
  </si>
  <si>
    <t>VI.2</t>
  </si>
  <si>
    <t>TM</t>
  </si>
  <si>
    <t>V.01</t>
  </si>
  <si>
    <t>V.04</t>
  </si>
  <si>
    <t>V.02</t>
  </si>
  <si>
    <t>V.05</t>
  </si>
  <si>
    <t>V.09</t>
  </si>
  <si>
    <t>V.10</t>
  </si>
  <si>
    <t>V.08</t>
  </si>
  <si>
    <t>V.13</t>
  </si>
  <si>
    <t>V.14</t>
  </si>
  <si>
    <t>V.15</t>
  </si>
  <si>
    <t>V.16</t>
  </si>
  <si>
    <t>Phát sinh trong kỳ tại hội sở</t>
  </si>
  <si>
    <t>Số dư tại Hội sở</t>
  </si>
  <si>
    <t>Cộng</t>
  </si>
  <si>
    <t xml:space="preserve">Doanh thu </t>
  </si>
  <si>
    <t xml:space="preserve">   Doanh thu hoạt động môi giới chứng khoán </t>
  </si>
  <si>
    <t xml:space="preserve">   Doanh thu hoạt động đầu tư chứng khoán, góp vốn</t>
  </si>
  <si>
    <t xml:space="preserve">   Doanh thu bảo lãnh phát hành chứng khoán</t>
  </si>
  <si>
    <t xml:space="preserve">   Doanh thu đại lý phát hành chứng khoán</t>
  </si>
  <si>
    <t xml:space="preserve">   Doanh thu quản lý danh mục đầu tư của công ty Quản lý quỹ</t>
  </si>
  <si>
    <t xml:space="preserve">   Doanh thu hoạt động tư vấn </t>
  </si>
  <si>
    <t xml:space="preserve">   Doanh thu lưu ký chứng khoán </t>
  </si>
  <si>
    <t xml:space="preserve">   Doanh thu hoạt động ủy thác đấu giá</t>
  </si>
  <si>
    <t xml:space="preserve">   Doanh thu cho thuê sử dụng tài sản</t>
  </si>
  <si>
    <t xml:space="preserve">   Doanh thu khác </t>
  </si>
  <si>
    <t>Các khoản giảm trừ doanh thu</t>
  </si>
  <si>
    <t>Doanh thu thuần về hoạt động kinh doanh (10=01-02)</t>
  </si>
  <si>
    <t xml:space="preserve">Chi phí hoạt động kinh doanh </t>
  </si>
  <si>
    <t xml:space="preserve"> - Tiền gửi ngân hàng BIDV</t>
  </si>
  <si>
    <t>- Phải thu khác</t>
  </si>
  <si>
    <t>- Phải thu hợp đồng repo</t>
  </si>
  <si>
    <t>Nguyễn Thanh Nghị</t>
  </si>
  <si>
    <t>Lợi nhuận gộp của hoạt động kinh doanh (20=10-11)</t>
  </si>
  <si>
    <t>Lợi nhuận thuần từ hoạt động kinh doanh  (30=20-25)</t>
  </si>
  <si>
    <t>Thu nhập khác</t>
  </si>
  <si>
    <t>Chi phí khác</t>
  </si>
  <si>
    <t>Lợi nhuận khác ( 40=31-32)</t>
  </si>
  <si>
    <t xml:space="preserve">Lợi nhuận từ các công ty liên kết </t>
  </si>
  <si>
    <t>Tổng lợi nhuận kế toán trước thuế (60=30+40+50)</t>
  </si>
  <si>
    <t xml:space="preserve">Chi phí thuế TNDN hiện hành </t>
  </si>
  <si>
    <t xml:space="preserve">Chi phí thuế TNDN hoãn lại </t>
  </si>
  <si>
    <t>Lợi nhuận sau thuế TNDN ( 70=60-61-62)</t>
  </si>
  <si>
    <t>Lãi cơ bản trên cổ phiếu</t>
  </si>
  <si>
    <t>Vay ngắn hạn</t>
  </si>
  <si>
    <t>311</t>
  </si>
  <si>
    <t xml:space="preserve"> - Tiền thu khác từ hoạt động kinh doanh</t>
  </si>
  <si>
    <t xml:space="preserve"> - Tiền chi khác cho hoạt động </t>
  </si>
  <si>
    <t xml:space="preserve"> Ngày  10 tháng 7 năm 2009</t>
  </si>
  <si>
    <t>128</t>
  </si>
  <si>
    <t>Đầu tư ngắn hạn</t>
  </si>
  <si>
    <t>Phải trả hộ cổ tức, gốc và lãi trái phiếu</t>
  </si>
  <si>
    <t>Quỹ dự phòng tài chính</t>
  </si>
  <si>
    <t xml:space="preserve"> Trần Thiên Hà</t>
  </si>
  <si>
    <t>6.Cổ tức, lợi nhuận đã trả cho chủ sở hữu</t>
  </si>
  <si>
    <t>36</t>
  </si>
  <si>
    <t>Chi phí dự phòng  (hoàn dự phòng)</t>
  </si>
  <si>
    <t>ĐẦU TƯ DÀI HẠN KHÁC</t>
  </si>
  <si>
    <t>(*) Dự phòng giảm giá đầu tư ngắn hạn tại thời điểm 31/12/2010 là khoản dự phòng cho toàn bộ số chứng khoán niêm yết tại Sở giao dịch Chứng khoán Hà Nội và Sở giao dịch Chứng khoán Thành phố Hồ Chí Minh và chứng khoán giao dịch trên thị trường UpCom</t>
  </si>
  <si>
    <t>Quỹ đầu tư phát triển</t>
  </si>
  <si>
    <t>414</t>
  </si>
  <si>
    <t>Phải thu của khách hàng</t>
  </si>
  <si>
    <t>131</t>
  </si>
  <si>
    <t xml:space="preserve"> - Lãi, lỗ trừ hoạt động đầu tư</t>
  </si>
  <si>
    <t xml:space="preserve"> - Chi phí lãi vay</t>
  </si>
  <si>
    <t xml:space="preserve"> - Lãi vay đã trả</t>
  </si>
  <si>
    <t>5. Tiền chi mua chứng khoán</t>
  </si>
  <si>
    <t>6. Tiền thu hồi bán lại chứng khoán</t>
  </si>
  <si>
    <t>7. Tiền thu lãi cho vay, cổ tức lợi nhuận được chia</t>
  </si>
  <si>
    <t>Tăng trong kỳ</t>
  </si>
  <si>
    <t xml:space="preserve"> - Tăng, giảm các khoản phải trả (không kể lãi vay, thuế TNDN phải nộp)</t>
  </si>
  <si>
    <t>11. Quỹ khen thưởng phúc lợi</t>
  </si>
  <si>
    <t>323</t>
  </si>
  <si>
    <t>13. Dự phòng phải trả ngắn hạn</t>
  </si>
  <si>
    <t>THUYẾT MINH BÁO CÁO TÀI CHÍNH</t>
  </si>
  <si>
    <t>.</t>
  </si>
  <si>
    <t>Hình thức sở hữu vốn</t>
  </si>
  <si>
    <t>Lĩnh vực kinh doanh</t>
  </si>
  <si>
    <t>Ngành nghề kinh doanh</t>
  </si>
  <si>
    <t>-</t>
  </si>
  <si>
    <t>Kỳ kế toán, đơn vị tiền tệ sử dụng trong kế toán</t>
  </si>
  <si>
    <t xml:space="preserve">Kỳ kế toán năm của Công ty bắt đầu từ ngày 01/01 và kết thúc vào ngày 31/12 hàng năm. </t>
  </si>
  <si>
    <t>Đơn vị tiền tệ sử dụng trong ghi chép kế toán là đồng Việt Nam (VND)</t>
  </si>
  <si>
    <t>Chuẩn mực và Chế độ kế toán áp dụng</t>
  </si>
  <si>
    <t>Chế độ kế toán áp dụng</t>
  </si>
  <si>
    <t>Tuyên bố về việc tuân thủ Chuẩn mực kế toán và Chế độ kế toán</t>
  </si>
  <si>
    <t>Hình thức kế toán áp dụng</t>
  </si>
  <si>
    <t>Công ty áp dụng hình thức kế toán trên máy vi tính.</t>
  </si>
  <si>
    <r>
      <t>Nguyên tắc ghi nhận tiền và các khoản tương đương tiền</t>
    </r>
  </si>
  <si>
    <t xml:space="preserve">Các nghiệp vụ bằng ngoại tệ </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</si>
  <si>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t>
  </si>
  <si>
    <t>Nguyên tắc ghi các khoản phải thu</t>
  </si>
  <si>
    <t>Các khoản phải thu được trình bày trên báo cáo tài chính theo giá trị ghi sổ cùng với dự phòng được lập cho các khoản nợ phải thu khó đòi.</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</si>
  <si>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</si>
  <si>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Nguyên tắc ghi nhận hàng tồn kho</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</si>
  <si>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t>
  </si>
  <si>
    <t>Giá trị hàng tồn kho được xác định theo phương pháp bình quân gia quyền.</t>
  </si>
  <si>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</si>
  <si>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 của chúng.</t>
  </si>
  <si>
    <t>Nguyên tắc ghi nhận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</si>
  <si>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</si>
  <si>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</si>
  <si>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năm</t>
  </si>
  <si>
    <t xml:space="preserve">Máy móc, thiết bị  </t>
  </si>
  <si>
    <t>Thiết bị văn phòng</t>
  </si>
  <si>
    <t>03 - 08</t>
  </si>
  <si>
    <t>Phương tiện vận tải</t>
  </si>
  <si>
    <t>05</t>
  </si>
  <si>
    <t>Nguyên tắc ghi nhận và khấu hao bất động sản đầu tư</t>
  </si>
  <si>
    <t>Bất động sản đầu tư được ghi nhận theo giá gốc. Trong quá trình nắm giữ chờ tăng giá, hoặc cho thuê hoạt động, bất động sản đầu tư được ghi nhận theo nguyên giá, hao mòn luỹ kế và giá trị còn lại.</t>
  </si>
  <si>
    <t>Bất động sản đầu tư được tính, trích khấu hao như tài sản cố định khác của Công ty.</t>
  </si>
  <si>
    <t>Nguyên tắc ghi nhận chứng khoán đầu tư</t>
  </si>
  <si>
    <t xml:space="preserve">BẢNG CÂN ĐỐI TÀI KHOẢN </t>
  </si>
  <si>
    <t>Chứng khoán đầu tư được ghi nhận theo giá gốc. Cổ tức và trái tức nhận được trong năm được ghi nhận giảm giá vốn chứng khoán đối với khoản lãi dồn tích trước ngày mua và ghi nhận tăng doanh thu đầu tư đối với phần lãi kể từ ngày mua.</t>
  </si>
  <si>
    <t>Dự phòng giảm giá đối với chứng khoán đầu tư được lập vào thời điểm cuối kỳ kế toán là số chênh lệch giữa giá gốc của chứng khoán đầu tư được hạch toán trên sổ kế toán lớn hơn giá trị thị trường của chúng tại thời điểm lập dự phòng.</t>
  </si>
  <si>
    <t>Nguyên tắc ghi nhận chứng khoán mua bán theo hợp đồng mua/ bán lại (hợp đồng "repo")</t>
  </si>
  <si>
    <t>Nguyên tắc ghi nhận các khoản đầu tư tài chính</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</si>
  <si>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t>
  </si>
  <si>
    <t>Chi phí cho thuê sử dụng tài sản</t>
  </si>
  <si>
    <t>Chi phí trực tiếp chung</t>
  </si>
  <si>
    <t>CHI PHÍ QUẢN LÝ DOANH NGHIỆP</t>
  </si>
  <si>
    <t>Chi phí nhân viên quản lý</t>
  </si>
  <si>
    <t>Chi phí vật liệu quản lý, CC lao động</t>
  </si>
  <si>
    <t>Chi phí khấu hao TSCĐ</t>
  </si>
  <si>
    <t>Thuế, phí và lệ phí</t>
  </si>
  <si>
    <t>Chi phí dự phòng phải thu khó đòi, dự phòng phải trả</t>
  </si>
  <si>
    <t>Chi phí dịch vụ mua ngoài</t>
  </si>
  <si>
    <t>Chi phí khác bằng tiền</t>
  </si>
  <si>
    <t>Đơn vị 
tính</t>
  </si>
  <si>
    <t>Năm 2009</t>
  </si>
  <si>
    <t>Năm 2008</t>
  </si>
  <si>
    <t>1. Bố trí cơ cấu tài sản</t>
  </si>
  <si>
    <t>- Tài sản cố định/ Tổng tài sản</t>
  </si>
  <si>
    <t>- Tài sản lưu động/ Tổng tài sản</t>
  </si>
  <si>
    <t>2. Tỷ suất lợi nhuận</t>
  </si>
  <si>
    <t>- Tỷ suất lợi nhuận trên doanh thu</t>
  </si>
  <si>
    <t>- Tỷ suất lợi nhuận trên vốn chủ sở hữu</t>
  </si>
  <si>
    <t>- Tỷ suất lợi nhuận trên tổng tài sản</t>
  </si>
  <si>
    <t>3. Tình hình tài chính</t>
  </si>
  <si>
    <t>- Tỷ lệ nợ phải trả/ Tổng tài sản</t>
  </si>
  <si>
    <t>- Khả năng thanh toán</t>
  </si>
  <si>
    <t>Hiện thời: TSLĐ/ Nợ ngắn hạn</t>
  </si>
  <si>
    <t>lần</t>
  </si>
  <si>
    <t>Thanh toán nhanh: (TSLĐ - Hàng tồn kho)/ Nợ ngắn hạn</t>
  </si>
  <si>
    <t>Thanh toán bằng tiền: Tiền và tương đương tiền/ Nợ ngắn hạn</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</si>
  <si>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</si>
  <si>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</si>
  <si>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</si>
  <si>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</si>
  <si>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 xml:space="preserve">Nguyên tắc ghi nhận và vốn hoá các khoản chi phí đi vay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</si>
  <si>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t>
  </si>
  <si>
    <t>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t>
  </si>
  <si>
    <t>Nguyên tắc ghi nhận và phân bổ chi phí trả trước</t>
  </si>
  <si>
    <t>Các chi phí trả trước chỉ liên quan đến chi phí sản xuất kinh doanh năm tài chính hiện tại được ghi nhận là chi phí trả trước ngắn hạn và đuợc tính vào chi phí sản xuất kinh doanh trong năm tài chính.</t>
  </si>
  <si>
    <t>Các chi phí sau đây đã phát sinh trong năm tài chính nhưng được hạch toán vào chi phí trả trước dài hạn để phân bổ dần vào kết quả hoạt động kinh doanh trong nhiều năm:</t>
  </si>
  <si>
    <t>Chi phí thành lập doanh nghiệp</t>
  </si>
  <si>
    <t>Chi phí trang thiết bị nội thất có giá trị lớn</t>
  </si>
  <si>
    <t xml:space="preserve">Chi phí in phiếu lệnh mua bán </t>
  </si>
  <si>
    <t>Công cụ dụng cụ xuất dùng có giá trị lớn;</t>
  </si>
  <si>
    <t>Chi phí sửa chữa lớn tài sản cố định phát sinh một lần quá lớn.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</si>
  <si>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t>
  </si>
  <si>
    <r>
      <t>Nguyên tắc ghi nhận chi phí phải trả</t>
    </r>
  </si>
  <si>
    <t>Sửa chữa văn phòng</t>
  </si>
  <si>
    <r>
      <t>Nguyên tắc ghi nhận các khoản dự phòng phải trả</t>
    </r>
  </si>
  <si>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</si>
  <si>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Chỉ những khoản chi phí liên quan đến khoản dự phòng phải trả đã lập ban đầu mới được bù đắp bằng khoản dự phòng phải trả đó.</t>
  </si>
  <si>
    <t>Nguyên tắc ghi nhận vốn chủ sở hữu</t>
  </si>
  <si>
    <t>Vốn đầu tư của chủ sở hữu được ghi nhận theo số vốn thực góp của chủ sở hữu.</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</si>
  <si>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</si>
  <si>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V.03</t>
  </si>
  <si>
    <t>V.17</t>
  </si>
  <si>
    <t>V.18</t>
  </si>
  <si>
    <t>V.22</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</si>
  <si>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</si>
  <si>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</si>
  <si>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</si>
  <si>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</si>
  <si>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thông báo chia cổ tức của Hội đồng Quản trị Công ty.</t>
  </si>
  <si>
    <t>Nguyên tắc và phương pháp ghi nhận doanh thu</t>
  </si>
  <si>
    <t>Doanh thu cung cấp dịch vụ</t>
  </si>
  <si>
    <t xml:space="preserve">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t>
  </si>
  <si>
    <t>Doanh thu được xác định tương đối chắc chắn;</t>
  </si>
  <si>
    <t>Có khả năng thu được lợi ích kinh tế từ giao dịch cung cấp dịch vụ đó;</t>
  </si>
  <si>
    <t>911</t>
  </si>
  <si>
    <t>Xác định được phần công việc đã hoàn thành vào ngày lập Bảng Cân đối kế toán;</t>
  </si>
  <si>
    <t>Xác định được chi phí phát sinh cho giao dịch và chi phí để hoàn thành giao dịch cung cấp dịch vụ đó.</t>
  </si>
  <si>
    <t>Kỳ này</t>
  </si>
  <si>
    <t>Phần công việc cung cấp dịch vụ đã hoàn thành được xác định theo phương pháp đánh giá công việc hoàn thành.</t>
  </si>
  <si>
    <t>Doanh thu về vốn kinh doanh, cổ tức và lợi nhuận được chia</t>
  </si>
  <si>
    <t>Thu nhập phát sinh từ tiền lãi được ghi nhận trên Báo cáo kết quả kinh doanh trên cơ sở dồn tích.</t>
  </si>
  <si>
    <t>Cổ tức, lợi nhuận được chia được ghi nhận khi Công ty được quyền nhận cổ tức hoặc được quyền nhận lợi nhuận từ việc góp vốn.</t>
  </si>
  <si>
    <t>Thuế thu nhập hoãn lại</t>
  </si>
  <si>
    <t>Dự phòng giảm giá chứng khoán và Đầu tư dài hạn khác</t>
  </si>
  <si>
    <t>006</t>
  </si>
  <si>
    <t>6.     Chứng khoán lưu ký</t>
  </si>
  <si>
    <t>007</t>
  </si>
  <si>
    <t>6.1. Chứng khoán giao dịch</t>
  </si>
  <si>
    <t>008</t>
  </si>
  <si>
    <t xml:space="preserve"> -    Chứng khoán giao dịch của thành viên lưu ký</t>
  </si>
  <si>
    <t>009</t>
  </si>
  <si>
    <t xml:space="preserve"> -    Chứng khoán giao dịch của khách hàng trong nước</t>
  </si>
  <si>
    <t>010</t>
  </si>
  <si>
    <t xml:space="preserve"> -    Chứng khoán giao dịch của khách hàng nước ngoài</t>
  </si>
  <si>
    <t>027</t>
  </si>
  <si>
    <t>029</t>
  </si>
  <si>
    <t xml:space="preserve"> -    Chứng khoán chờ thanh toán của khách hàng trong nước</t>
  </si>
  <si>
    <t>037</t>
  </si>
  <si>
    <t>039</t>
  </si>
  <si>
    <t xml:space="preserve"> -    Chứng khoán chờ giao dịch của khách hàng trong nước</t>
  </si>
  <si>
    <t>050</t>
  </si>
  <si>
    <t>7.    Chứng khoán lưu ký công ty đại chúng chưa niêm yết</t>
  </si>
  <si>
    <t>051</t>
  </si>
  <si>
    <t>7.1.  Chứng khoán giao dịch</t>
  </si>
  <si>
    <t>052</t>
  </si>
  <si>
    <t>053</t>
  </si>
  <si>
    <t>083</t>
  </si>
  <si>
    <t>9.    Chứng khoán chưa lưu ký của công ty chứng khoán</t>
  </si>
  <si>
    <t xml:space="preserve">                  Kế toán trưởng</t>
  </si>
  <si>
    <t xml:space="preserve">             Nguyễn Thanh Nghị</t>
  </si>
  <si>
    <t xml:space="preserve">Vốn điều lệ tính đến ngày 30/06/2015
</t>
  </si>
  <si>
    <t>Từ ngày  01/01/2015 đến 31/12/2015</t>
  </si>
  <si>
    <t>Từ 01/01/2015 đến 31/12/2015</t>
  </si>
  <si>
    <t xml:space="preserve"> Ngày 19 tháng 01 năm 2016</t>
  </si>
  <si>
    <t>Quý IV năm 2015</t>
  </si>
  <si>
    <t>Quý IV</t>
  </si>
  <si>
    <t>Quý IV/2015</t>
  </si>
  <si>
    <t>Quý IV/2014</t>
  </si>
  <si>
    <t xml:space="preserve"> - Tăng, giảm hàng tồn kho, chứng khoán đầu tư</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</si>
</sst>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_);_(@_)"/>
    <numFmt numFmtId="174" formatCode="&quot;Ngày &quot;dd\ &quot;tháng &quot;mm\ &quot;năm &quot;yyyy"/>
    <numFmt numFmtId="175" formatCode="_(* #,##0_);_(* \(#,##0\);_(* &quot;-&quot;??_);_(@_)"/>
    <numFmt numFmtId="176" formatCode="_(* #,##0_);_(* \(#,##0\);_(* &quot;-&quot;?_);_(@_)"/>
    <numFmt numFmtId="177" formatCode="#,###\-"/>
    <numFmt numFmtId="178" formatCode="_(* #,##0.0_);_(* \(#,##0.0\);_(* &quot;-&quot;??_);_(@_)"/>
    <numFmt numFmtId="179" formatCode="0.000000"/>
    <numFmt numFmtId="180" formatCode="0.00000"/>
    <numFmt numFmtId="181" formatCode="0.0000"/>
    <numFmt numFmtId="182" formatCode="0.000"/>
    <numFmt numFmtId="183" formatCode="0.0"/>
    <numFmt numFmtId="184" formatCode="0.0000000"/>
    <numFmt numFmtId="185" formatCode="0_);\(0\)"/>
    <numFmt numFmtId="186" formatCode="0.00000000"/>
    <numFmt numFmtId="187" formatCode="_(* #,##0.0_);_(* \(#,##0.0\);_(* &quot;-&quot;?_);_(@_)"/>
    <numFmt numFmtId="188" formatCode="#,##0.0"/>
    <numFmt numFmtId="189" formatCode="0.00_);\(0.00\)"/>
    <numFmt numFmtId="190" formatCode="0.0_);\(0.0\)"/>
    <numFmt numFmtId="191" formatCode="#,###"/>
    <numFmt numFmtId="192" formatCode="[$$-409]#,##0.00;[Red]\-[$$-409]#,##0.00"/>
    <numFmt numFmtId="193" formatCode="000"/>
    <numFmt numFmtId="194" formatCode="\-"/>
    <numFmt numFmtId="195" formatCode="#,##0;[Red]\(#,##0\);\-"/>
    <numFmt numFmtId="196" formatCode="_(* #.##0_);_(* \(#.##0\);_(* &quot;-&quot;_);_(@_)"/>
    <numFmt numFmtId="197" formatCode="0.000%"/>
    <numFmt numFmtId="198" formatCode="_(* #,##0.000_);_(* \(#,##0.000\);_(* &quot;-&quot;??_);_(@_)"/>
    <numFmt numFmtId="199" formatCode="_(* #,##0.0000_);_(* \(#,##0.0000\);_(* &quot;-&quot;??_);_(@_)"/>
    <numFmt numFmtId="200" formatCode="_(* #,##0.00000_);_(* \(#,##0.00000\);_(* &quot;-&quot;??_);_(@_)"/>
    <numFmt numFmtId="201" formatCode="_(* #,##0.000000_);_(* \(#,##0.000000\);_(* &quot;-&quot;??_);_(@_)"/>
    <numFmt numFmtId="202" formatCode="_(* #,##0.0000000_);_(* \(#,##0.0000000\);_(* &quot;-&quot;??_);_(@_)"/>
    <numFmt numFmtId="203" formatCode="_(* #,##0.00_);_(* \(#,##0.00\);_(* &quot;-&quot;_);_(@_)"/>
    <numFmt numFmtId="204" formatCode="_(* #,##0.000_);_(* \(#,##0.000\);_(* &quot;-&quot;_);_(@_)"/>
    <numFmt numFmtId="205" formatCode="_(* #,##0.0_);_(* \(#,##0.0\);_(*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
    <numFmt numFmtId="212" formatCode="_(* #,##0.0000_);_(* \(#,##0.0000\);_(* &quot;-&quot;_);_(@_)"/>
    <numFmt numFmtId="213" formatCode="_(* #,##0.00000_);_(* \(#,##0.00000\);_(* &quot;-&quot;_);_(@_)"/>
    <numFmt numFmtId="214" formatCode="_(* #,##0.000000_);_(* \(#,##0.000000\);_(* &quot;-&quot;_);_(@_)"/>
    <numFmt numFmtId="215" formatCode="#,##0.0000"/>
  </numFmts>
  <fonts count="86">
    <font>
      <sz val="12"/>
      <name val="Times New Roman"/>
      <family val="0"/>
    </font>
    <font>
      <b/>
      <sz val="10"/>
      <name val="Arial"/>
      <family val="2"/>
    </font>
    <font>
      <sz val="10"/>
      <name val="Arial"/>
      <family val="2"/>
    </font>
    <font>
      <sz val="8"/>
      <name val="Times New Roman"/>
      <family val="1"/>
    </font>
    <font>
      <b/>
      <sz val="12"/>
      <name val="Arial"/>
      <family val="2"/>
    </font>
    <font>
      <b/>
      <sz val="14"/>
      <name val="Arial"/>
      <family val="2"/>
    </font>
    <font>
      <sz val="10"/>
      <name val=".VnTime"/>
      <family val="2"/>
    </font>
    <font>
      <b/>
      <i/>
      <sz val="10"/>
      <name val="Times New Roman"/>
      <family val="1"/>
    </font>
    <font>
      <b/>
      <sz val="12"/>
      <name val="Times New Roman"/>
      <family val="1"/>
    </font>
    <font>
      <i/>
      <sz val="12"/>
      <name val="Times New Roman"/>
      <family val="1"/>
    </font>
    <font>
      <b/>
      <i/>
      <sz val="12"/>
      <name val="Times New Roman"/>
      <family val="1"/>
    </font>
    <font>
      <b/>
      <sz val="12"/>
      <name val=".VnTime"/>
      <family val="2"/>
    </font>
    <font>
      <sz val="11"/>
      <name val="Times New Roman"/>
      <family val="1"/>
    </font>
    <font>
      <sz val="12"/>
      <name val=".VnTime"/>
      <family val="2"/>
    </font>
    <font>
      <b/>
      <sz val="10"/>
      <name val="Times New Roman"/>
      <family val="1"/>
    </font>
    <font>
      <b/>
      <sz val="11"/>
      <name val="Times New Roman"/>
      <family val="1"/>
    </font>
    <font>
      <sz val="9"/>
      <name val="Times New Roman"/>
      <family val="1"/>
    </font>
    <font>
      <b/>
      <sz val="11"/>
      <name val="Arial"/>
      <family val="2"/>
    </font>
    <font>
      <sz val="11"/>
      <name val="Arial"/>
      <family val="2"/>
    </font>
    <font>
      <b/>
      <i/>
      <sz val="11"/>
      <name val="Arial"/>
      <family val="2"/>
    </font>
    <font>
      <b/>
      <i/>
      <sz val="11"/>
      <name val="Times New Roman"/>
      <family val="1"/>
    </font>
    <font>
      <i/>
      <sz val="11"/>
      <name val="Times New Roman"/>
      <family val="1"/>
    </font>
    <font>
      <i/>
      <sz val="12"/>
      <name val=".VnTime"/>
      <family val="2"/>
    </font>
    <font>
      <sz val="8"/>
      <name val="Arial"/>
      <family val="2"/>
    </font>
    <font>
      <b/>
      <i/>
      <sz val="10"/>
      <name val="Arial"/>
      <family val="2"/>
    </font>
    <font>
      <i/>
      <sz val="10"/>
      <name val="Arial"/>
      <family val="2"/>
    </font>
    <font>
      <b/>
      <sz val="13"/>
      <name val="Times New Roman"/>
      <family val="1"/>
    </font>
    <font>
      <b/>
      <sz val="9"/>
      <name val="Times New Roman"/>
      <family val="1"/>
    </font>
    <font>
      <sz val="10"/>
      <name val="Times New Roman"/>
      <family val="1"/>
    </font>
    <font>
      <u val="single"/>
      <sz val="12"/>
      <color indexed="12"/>
      <name val="Times New Roman"/>
      <family val="1"/>
    </font>
    <font>
      <u val="single"/>
      <sz val="12"/>
      <color indexed="36"/>
      <name val="Times New Roman"/>
      <family val="1"/>
    </font>
    <font>
      <b/>
      <sz val="14"/>
      <name val="Times New Roman"/>
      <family val="1"/>
    </font>
    <font>
      <sz val="14"/>
      <name val="Times New Roman"/>
      <family val="1"/>
    </font>
    <font>
      <i/>
      <sz val="10"/>
      <name val="Times New Roman"/>
      <family val="1"/>
    </font>
    <font>
      <b/>
      <sz val="10"/>
      <color indexed="10"/>
      <name val="Times New Roman"/>
      <family val="1"/>
    </font>
    <font>
      <b/>
      <sz val="10"/>
      <color indexed="12"/>
      <name val="Times New Roman"/>
      <family val="1"/>
    </font>
    <font>
      <b/>
      <i/>
      <u val="single"/>
      <sz val="10"/>
      <name val="Times New Roman"/>
      <family val="1"/>
    </font>
    <font>
      <i/>
      <sz val="10"/>
      <color indexed="10"/>
      <name val="Times New Roman"/>
      <family val="1"/>
    </font>
    <font>
      <sz val="10"/>
      <color indexed="10"/>
      <name val="Times New Roman"/>
      <family val="1"/>
    </font>
    <font>
      <sz val="10"/>
      <name val=".VnArial"/>
      <family val="2"/>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i/>
      <sz val="9"/>
      <name val="Times New Roman"/>
      <family val="1"/>
    </font>
    <font>
      <i/>
      <sz val="8"/>
      <name val="Times New Roman"/>
      <family val="1"/>
    </font>
    <font>
      <b/>
      <sz val="7.5"/>
      <name val="Times New Roman"/>
      <family val="1"/>
    </font>
    <font>
      <b/>
      <sz val="18"/>
      <name val="Times New Roman"/>
      <family val="1"/>
    </font>
    <font>
      <b/>
      <u val="single"/>
      <sz val="12"/>
      <name val="Times New Roman"/>
      <family val="1"/>
    </font>
    <font>
      <sz val="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65"/>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color indexed="8"/>
      </right>
      <top style="hair">
        <color indexed="8"/>
      </top>
      <bottom>
        <color indexed="63"/>
      </bottom>
    </border>
    <border>
      <left style="thin">
        <color indexed="8"/>
      </left>
      <right style="thin"/>
      <top style="thin"/>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double"/>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9"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xf>
    <xf numFmtId="0" fontId="39" fillId="0" borderId="0">
      <alignment/>
      <protection/>
    </xf>
    <xf numFmtId="0" fontId="13" fillId="0" borderId="0">
      <alignment/>
      <protection/>
    </xf>
    <xf numFmtId="0" fontId="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93">
    <xf numFmtId="0" fontId="0" fillId="0" borderId="0" xfId="0" applyAlignment="1">
      <alignment/>
    </xf>
    <xf numFmtId="0" fontId="4" fillId="0" borderId="0" xfId="0" applyFont="1" applyAlignment="1">
      <alignment/>
    </xf>
    <xf numFmtId="172" fontId="0" fillId="0" borderId="0" xfId="0" applyNumberFormat="1" applyAlignment="1">
      <alignment horizontal="center"/>
    </xf>
    <xf numFmtId="41" fontId="6" fillId="0" borderId="0" xfId="63" applyNumberFormat="1">
      <alignment/>
      <protection/>
    </xf>
    <xf numFmtId="41" fontId="11" fillId="0" borderId="0" xfId="63" applyNumberFormat="1" applyFont="1">
      <alignment/>
      <protection/>
    </xf>
    <xf numFmtId="41" fontId="0" fillId="0" borderId="0" xfId="63" applyNumberFormat="1" applyFont="1">
      <alignment/>
      <protection/>
    </xf>
    <xf numFmtId="0" fontId="1" fillId="0" borderId="0" xfId="0" applyFont="1" applyAlignment="1">
      <alignment/>
    </xf>
    <xf numFmtId="0" fontId="8" fillId="0" borderId="0" xfId="0" applyFont="1" applyAlignment="1">
      <alignment/>
    </xf>
    <xf numFmtId="0" fontId="18" fillId="0" borderId="0" xfId="0" applyFont="1" applyAlignment="1">
      <alignment horizontal="left"/>
    </xf>
    <xf numFmtId="0" fontId="15" fillId="0" borderId="10" xfId="0" applyFont="1" applyBorder="1" applyAlignment="1">
      <alignment horizontal="left" wrapText="1"/>
    </xf>
    <xf numFmtId="49" fontId="15" fillId="0" borderId="10" xfId="0" applyNumberFormat="1" applyFont="1" applyBorder="1" applyAlignment="1">
      <alignment horizontal="center"/>
    </xf>
    <xf numFmtId="0" fontId="15" fillId="0" borderId="0" xfId="0" applyFont="1" applyAlignment="1">
      <alignment/>
    </xf>
    <xf numFmtId="0" fontId="20" fillId="0" borderId="10" xfId="0" applyFont="1" applyBorder="1" applyAlignment="1">
      <alignment wrapText="1"/>
    </xf>
    <xf numFmtId="49" fontId="20" fillId="0" borderId="10" xfId="0" applyNumberFormat="1" applyFont="1" applyBorder="1" applyAlignment="1">
      <alignment horizontal="center"/>
    </xf>
    <xf numFmtId="0" fontId="20" fillId="0" borderId="0" xfId="0" applyFont="1" applyAlignment="1">
      <alignment/>
    </xf>
    <xf numFmtId="0" fontId="12" fillId="0" borderId="10" xfId="0" applyFont="1" applyBorder="1" applyAlignment="1">
      <alignment horizontal="left" wrapText="1"/>
    </xf>
    <xf numFmtId="49" fontId="12" fillId="0" borderId="10" xfId="0" applyNumberFormat="1" applyFont="1" applyBorder="1" applyAlignment="1">
      <alignment horizontal="center"/>
    </xf>
    <xf numFmtId="0" fontId="12" fillId="0" borderId="0" xfId="0" applyFont="1" applyAlignment="1">
      <alignment/>
    </xf>
    <xf numFmtId="0" fontId="19" fillId="0" borderId="0" xfId="0" applyFont="1" applyAlignment="1">
      <alignment/>
    </xf>
    <xf numFmtId="0" fontId="15" fillId="0" borderId="10" xfId="0" applyFont="1" applyBorder="1" applyAlignment="1">
      <alignment wrapText="1"/>
    </xf>
    <xf numFmtId="0" fontId="17" fillId="0" borderId="0" xfId="0" applyFont="1" applyAlignment="1">
      <alignment/>
    </xf>
    <xf numFmtId="0" fontId="20" fillId="0" borderId="10" xfId="0" applyFont="1" applyBorder="1" applyAlignment="1">
      <alignment horizontal="left" wrapText="1"/>
    </xf>
    <xf numFmtId="177" fontId="12" fillId="0" borderId="0" xfId="0" applyNumberFormat="1" applyFont="1" applyAlignment="1">
      <alignment/>
    </xf>
    <xf numFmtId="0" fontId="20" fillId="0" borderId="0" xfId="0" applyFont="1" applyAlignment="1">
      <alignment/>
    </xf>
    <xf numFmtId="0" fontId="21" fillId="0" borderId="0" xfId="0" applyFont="1" applyAlignment="1">
      <alignment/>
    </xf>
    <xf numFmtId="0" fontId="15" fillId="0" borderId="0" xfId="0" applyFont="1" applyAlignment="1">
      <alignment/>
    </xf>
    <xf numFmtId="41" fontId="22" fillId="0" borderId="0" xfId="63" applyNumberFormat="1" applyFont="1">
      <alignment/>
      <protection/>
    </xf>
    <xf numFmtId="41" fontId="10" fillId="0" borderId="0" xfId="63" applyNumberFormat="1" applyFont="1" applyAlignment="1">
      <alignment horizontal="center"/>
      <protection/>
    </xf>
    <xf numFmtId="0" fontId="0" fillId="0" borderId="0" xfId="0" applyFont="1" applyAlignment="1">
      <alignment/>
    </xf>
    <xf numFmtId="172" fontId="0" fillId="0" borderId="0" xfId="0" applyNumberFormat="1" applyFont="1" applyAlignment="1">
      <alignment horizontal="center"/>
    </xf>
    <xf numFmtId="0" fontId="0" fillId="0" borderId="0" xfId="0" applyFont="1" applyAlignment="1">
      <alignment horizontal="center"/>
    </xf>
    <xf numFmtId="41" fontId="10" fillId="0" borderId="0" xfId="63" applyNumberFormat="1" applyFont="1" applyAlignment="1">
      <alignment/>
      <protection/>
    </xf>
    <xf numFmtId="0" fontId="12" fillId="0" borderId="0" xfId="0" applyFont="1" applyBorder="1" applyAlignment="1">
      <alignment wrapText="1"/>
    </xf>
    <xf numFmtId="0" fontId="12" fillId="0" borderId="0" xfId="0" applyFont="1" applyBorder="1" applyAlignment="1">
      <alignment horizontal="center"/>
    </xf>
    <xf numFmtId="0" fontId="12" fillId="0" borderId="0" xfId="0" applyFont="1" applyBorder="1" applyAlignment="1">
      <alignment/>
    </xf>
    <xf numFmtId="0" fontId="15" fillId="0" borderId="11" xfId="0" applyFont="1" applyBorder="1" applyAlignment="1">
      <alignment horizontal="left" wrapText="1"/>
    </xf>
    <xf numFmtId="49" fontId="15" fillId="0" borderId="11" xfId="0" applyNumberFormat="1" applyFont="1" applyBorder="1" applyAlignment="1">
      <alignment horizontal="center"/>
    </xf>
    <xf numFmtId="0" fontId="15" fillId="33" borderId="12" xfId="0" applyFont="1" applyFill="1" applyBorder="1" applyAlignment="1">
      <alignment horizontal="center" wrapText="1"/>
    </xf>
    <xf numFmtId="0" fontId="15" fillId="33" borderId="13" xfId="0" applyFont="1" applyFill="1" applyBorder="1" applyAlignment="1">
      <alignment horizontal="center"/>
    </xf>
    <xf numFmtId="0" fontId="12" fillId="0" borderId="14" xfId="0" applyFont="1" applyBorder="1" applyAlignment="1">
      <alignment horizontal="left" wrapText="1"/>
    </xf>
    <xf numFmtId="49" fontId="12" fillId="0" borderId="14" xfId="0" applyNumberFormat="1" applyFont="1" applyBorder="1" applyAlignment="1">
      <alignment horizontal="center"/>
    </xf>
    <xf numFmtId="0" fontId="15" fillId="0" borderId="12" xfId="0" applyFont="1" applyBorder="1" applyAlignment="1">
      <alignment horizontal="center" wrapText="1"/>
    </xf>
    <xf numFmtId="49" fontId="15" fillId="0" borderId="13" xfId="0" applyNumberFormat="1" applyFont="1" applyBorder="1" applyAlignment="1">
      <alignment horizontal="center"/>
    </xf>
    <xf numFmtId="3" fontId="15" fillId="0" borderId="15" xfId="0" applyNumberFormat="1" applyFont="1" applyBorder="1" applyAlignment="1">
      <alignment horizontal="right"/>
    </xf>
    <xf numFmtId="175" fontId="15" fillId="0" borderId="11" xfId="42" applyNumberFormat="1" applyFont="1" applyBorder="1" applyAlignment="1">
      <alignment horizontal="right"/>
    </xf>
    <xf numFmtId="175" fontId="20" fillId="0" borderId="10" xfId="42" applyNumberFormat="1" applyFont="1" applyBorder="1" applyAlignment="1">
      <alignment horizontal="right"/>
    </xf>
    <xf numFmtId="175" fontId="12" fillId="0" borderId="10" xfId="42" applyNumberFormat="1" applyFont="1" applyBorder="1" applyAlignment="1">
      <alignment horizontal="right"/>
    </xf>
    <xf numFmtId="175" fontId="15" fillId="0" borderId="10" xfId="42" applyNumberFormat="1" applyFont="1" applyBorder="1" applyAlignment="1">
      <alignment horizontal="right"/>
    </xf>
    <xf numFmtId="175" fontId="15" fillId="0" borderId="15" xfId="42" applyNumberFormat="1" applyFont="1" applyBorder="1" applyAlignment="1">
      <alignment horizontal="right"/>
    </xf>
    <xf numFmtId="175" fontId="12" fillId="0" borderId="0" xfId="42" applyNumberFormat="1" applyFont="1" applyBorder="1" applyAlignment="1">
      <alignment/>
    </xf>
    <xf numFmtId="0" fontId="23" fillId="0" borderId="0" xfId="0" applyFont="1" applyAlignment="1">
      <alignment/>
    </xf>
    <xf numFmtId="0" fontId="15" fillId="0" borderId="0" xfId="0" applyFont="1" applyAlignment="1">
      <alignment/>
    </xf>
    <xf numFmtId="0" fontId="5" fillId="0" borderId="0" xfId="0" applyFont="1" applyAlignment="1">
      <alignment horizontal="center"/>
    </xf>
    <xf numFmtId="0" fontId="2" fillId="0" borderId="0" xfId="0" applyFont="1" applyAlignment="1">
      <alignment/>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6" xfId="0" applyFont="1" applyBorder="1" applyAlignment="1">
      <alignment horizontal="left" vertical="center" wrapText="1"/>
    </xf>
    <xf numFmtId="193" fontId="2" fillId="0" borderId="16" xfId="0" applyNumberFormat="1" applyFont="1" applyBorder="1" applyAlignment="1">
      <alignment horizontal="center" vertical="center" wrapText="1"/>
    </xf>
    <xf numFmtId="0" fontId="24" fillId="0" borderId="16" xfId="0" applyFont="1" applyBorder="1" applyAlignment="1">
      <alignment horizontal="left" vertical="center" wrapText="1"/>
    </xf>
    <xf numFmtId="193" fontId="1" fillId="0" borderId="16" xfId="0" applyNumberFormat="1" applyFont="1" applyBorder="1" applyAlignment="1">
      <alignment horizontal="center" vertical="center" wrapText="1"/>
    </xf>
    <xf numFmtId="0" fontId="0" fillId="0" borderId="0" xfId="0" applyAlignment="1">
      <alignment horizontal="center" vertical="center"/>
    </xf>
    <xf numFmtId="0" fontId="0" fillId="0" borderId="16" xfId="0" applyBorder="1" applyAlignment="1">
      <alignment horizontal="left" vertical="center"/>
    </xf>
    <xf numFmtId="0" fontId="2" fillId="0" borderId="16"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wrapText="1"/>
    </xf>
    <xf numFmtId="0" fontId="25" fillId="0" borderId="0" xfId="0" applyFont="1" applyAlignment="1">
      <alignment horizontal="left" wrapText="1"/>
    </xf>
    <xf numFmtId="0" fontId="25" fillId="0" borderId="0" xfId="0" applyFont="1" applyAlignment="1">
      <alignment/>
    </xf>
    <xf numFmtId="0" fontId="0" fillId="0" borderId="0" xfId="0" applyFont="1" applyAlignment="1">
      <alignment/>
    </xf>
    <xf numFmtId="175" fontId="0" fillId="0" borderId="0" xfId="42" applyNumberFormat="1" applyFont="1" applyAlignment="1">
      <alignment horizontal="right"/>
    </xf>
    <xf numFmtId="175" fontId="5" fillId="0" borderId="0" xfId="42" applyNumberFormat="1" applyFont="1" applyAlignment="1">
      <alignment horizontal="right"/>
    </xf>
    <xf numFmtId="175" fontId="1" fillId="0" borderId="17" xfId="42" applyNumberFormat="1" applyFont="1" applyBorder="1" applyAlignment="1">
      <alignment horizontal="right" vertical="center" wrapText="1"/>
    </xf>
    <xf numFmtId="175" fontId="1" fillId="0" borderId="16" xfId="42" applyNumberFormat="1" applyFont="1" applyBorder="1" applyAlignment="1">
      <alignment horizontal="right" vertical="center" wrapText="1"/>
    </xf>
    <xf numFmtId="175" fontId="2" fillId="0" borderId="16" xfId="42" applyNumberFormat="1" applyFont="1" applyBorder="1" applyAlignment="1">
      <alignment horizontal="right" vertical="center" wrapText="1"/>
    </xf>
    <xf numFmtId="175" fontId="0" fillId="0" borderId="16" xfId="42" applyNumberFormat="1" applyFont="1" applyBorder="1" applyAlignment="1">
      <alignment horizontal="right" vertical="center"/>
    </xf>
    <xf numFmtId="0" fontId="2" fillId="0" borderId="16" xfId="0" applyFont="1" applyBorder="1" applyAlignment="1">
      <alignment horizontal="justify" vertical="center" wrapText="1"/>
    </xf>
    <xf numFmtId="0" fontId="25" fillId="0" borderId="0" xfId="0" applyFont="1" applyBorder="1" applyAlignment="1">
      <alignment/>
    </xf>
    <xf numFmtId="0" fontId="24" fillId="0" borderId="0" xfId="0" applyFont="1" applyBorder="1" applyAlignment="1">
      <alignment/>
    </xf>
    <xf numFmtId="0" fontId="15" fillId="0" borderId="0" xfId="0" applyFont="1" applyAlignment="1">
      <alignment horizontal="left"/>
    </xf>
    <xf numFmtId="3" fontId="0" fillId="0" borderId="18" xfId="0" applyNumberFormat="1" applyBorder="1" applyAlignment="1">
      <alignment horizontal="right" vertical="center" wrapText="1"/>
    </xf>
    <xf numFmtId="0" fontId="12" fillId="0" borderId="10" xfId="0" applyFont="1" applyBorder="1" applyAlignment="1">
      <alignment wrapText="1"/>
    </xf>
    <xf numFmtId="0" fontId="18" fillId="0" borderId="0" xfId="0" applyFont="1" applyAlignment="1">
      <alignment/>
    </xf>
    <xf numFmtId="0" fontId="21" fillId="0" borderId="10" xfId="0" applyFont="1" applyBorder="1" applyAlignment="1">
      <alignment horizontal="left" wrapText="1"/>
    </xf>
    <xf numFmtId="49" fontId="21" fillId="0" borderId="10" xfId="0" applyNumberFormat="1" applyFont="1" applyBorder="1" applyAlignment="1">
      <alignment horizontal="center"/>
    </xf>
    <xf numFmtId="175" fontId="21" fillId="0" borderId="10" xfId="42" applyNumberFormat="1" applyFont="1" applyBorder="1" applyAlignment="1">
      <alignment horizontal="right"/>
    </xf>
    <xf numFmtId="0" fontId="21" fillId="0" borderId="0" xfId="0" applyFont="1" applyAlignment="1">
      <alignment/>
    </xf>
    <xf numFmtId="0" fontId="12" fillId="0" borderId="0" xfId="0" applyFont="1" applyAlignment="1">
      <alignment/>
    </xf>
    <xf numFmtId="0" fontId="20" fillId="0" borderId="0" xfId="0" applyFont="1" applyAlignment="1">
      <alignment/>
    </xf>
    <xf numFmtId="0" fontId="17" fillId="33" borderId="12" xfId="0" applyFont="1" applyFill="1" applyBorder="1" applyAlignment="1">
      <alignment horizontal="center" vertical="center" wrapText="1"/>
    </xf>
    <xf numFmtId="0" fontId="8" fillId="0" borderId="0" xfId="0" applyFont="1" applyAlignment="1">
      <alignment horizontal="center"/>
    </xf>
    <xf numFmtId="41" fontId="6" fillId="0" borderId="0" xfId="63" applyNumberFormat="1" applyFont="1">
      <alignment/>
      <protection/>
    </xf>
    <xf numFmtId="41" fontId="2" fillId="0" borderId="0" xfId="63" applyNumberFormat="1" applyFont="1">
      <alignment/>
      <protection/>
    </xf>
    <xf numFmtId="0" fontId="27" fillId="0" borderId="0" xfId="0" applyFont="1" applyAlignment="1">
      <alignment horizontal="center" wrapText="1"/>
    </xf>
    <xf numFmtId="41" fontId="15" fillId="0" borderId="16" xfId="0" applyNumberFormat="1" applyFont="1" applyFill="1" applyBorder="1" applyAlignment="1">
      <alignment horizontal="center" vertical="center" wrapText="1"/>
    </xf>
    <xf numFmtId="0" fontId="15" fillId="0" borderId="0" xfId="0" applyFont="1" applyBorder="1" applyAlignment="1">
      <alignment vertical="center" wrapText="1"/>
    </xf>
    <xf numFmtId="172" fontId="15" fillId="0" borderId="0" xfId="0" applyNumberFormat="1" applyFont="1" applyBorder="1" applyAlignment="1">
      <alignment horizontal="center" vertical="center"/>
    </xf>
    <xf numFmtId="0" fontId="15" fillId="0" borderId="19" xfId="0" applyNumberFormat="1" applyFont="1" applyBorder="1" applyAlignment="1">
      <alignment horizontal="center" vertical="center" wrapText="1"/>
    </xf>
    <xf numFmtId="0" fontId="28" fillId="0" borderId="0" xfId="0" applyFont="1" applyAlignment="1">
      <alignment/>
    </xf>
    <xf numFmtId="0" fontId="1" fillId="0" borderId="0" xfId="0" applyFont="1" applyAlignment="1">
      <alignment horizontal="left"/>
    </xf>
    <xf numFmtId="0" fontId="28" fillId="0" borderId="0" xfId="0" applyFont="1" applyAlignment="1">
      <alignment/>
    </xf>
    <xf numFmtId="0" fontId="28" fillId="33" borderId="17" xfId="0" applyFont="1" applyFill="1" applyBorder="1" applyAlignment="1">
      <alignment horizontal="center"/>
    </xf>
    <xf numFmtId="0" fontId="28" fillId="34" borderId="0" xfId="0" applyFont="1" applyFill="1" applyAlignment="1">
      <alignment/>
    </xf>
    <xf numFmtId="0" fontId="14" fillId="0" borderId="0" xfId="0" applyFont="1" applyAlignment="1">
      <alignment/>
    </xf>
    <xf numFmtId="0" fontId="28" fillId="0" borderId="0" xfId="0" applyFont="1" applyAlignment="1">
      <alignment horizontal="left"/>
    </xf>
    <xf numFmtId="0" fontId="8" fillId="0" borderId="0" xfId="0" applyFont="1" applyAlignment="1">
      <alignment/>
    </xf>
    <xf numFmtId="0" fontId="28" fillId="0" borderId="18" xfId="0" applyFont="1" applyBorder="1" applyAlignment="1">
      <alignment horizontal="left" vertical="center"/>
    </xf>
    <xf numFmtId="41" fontId="8" fillId="0" borderId="16" xfId="63" applyNumberFormat="1" applyFont="1" applyBorder="1" applyAlignment="1">
      <alignment horizontal="center" vertical="center" wrapText="1"/>
      <protection/>
    </xf>
    <xf numFmtId="0" fontId="14" fillId="0" borderId="0" xfId="0" applyFont="1" applyFill="1" applyAlignment="1">
      <alignment horizontal="left"/>
    </xf>
    <xf numFmtId="0" fontId="28" fillId="0" borderId="0" xfId="0" applyNumberFormat="1" applyFont="1" applyFill="1" applyBorder="1" applyAlignment="1">
      <alignment horizontal="left"/>
    </xf>
    <xf numFmtId="0" fontId="14" fillId="0" borderId="0" xfId="67" applyNumberFormat="1" applyFont="1" applyFill="1" applyBorder="1" applyAlignment="1" applyProtection="1">
      <alignment/>
      <protection hidden="1"/>
    </xf>
    <xf numFmtId="0" fontId="28" fillId="0" borderId="0" xfId="67" applyNumberFormat="1" applyFont="1" applyFill="1" applyBorder="1" applyAlignment="1" applyProtection="1">
      <alignment/>
      <protection hidden="1"/>
    </xf>
    <xf numFmtId="175" fontId="28" fillId="0" borderId="0" xfId="42" applyNumberFormat="1" applyFont="1" applyFill="1" applyBorder="1" applyAlignment="1" applyProtection="1">
      <alignment/>
      <protection hidden="1"/>
    </xf>
    <xf numFmtId="175" fontId="14" fillId="0" borderId="0" xfId="42" applyNumberFormat="1" applyFont="1" applyFill="1" applyBorder="1" applyAlignment="1" applyProtection="1">
      <alignment horizontal="right"/>
      <protection hidden="1"/>
    </xf>
    <xf numFmtId="0" fontId="28" fillId="0" borderId="0" xfId="0" applyFont="1" applyFill="1" applyBorder="1" applyAlignment="1">
      <alignment horizontal="left"/>
    </xf>
    <xf numFmtId="175" fontId="14" fillId="0" borderId="0" xfId="42" applyNumberFormat="1" applyFont="1" applyFill="1" applyBorder="1" applyAlignment="1">
      <alignment horizontal="right"/>
    </xf>
    <xf numFmtId="175" fontId="28" fillId="0" borderId="20" xfId="42" applyNumberFormat="1" applyFont="1" applyFill="1" applyBorder="1" applyAlignment="1">
      <alignment horizontal="right"/>
    </xf>
    <xf numFmtId="0" fontId="14" fillId="0" borderId="20" xfId="0" applyFont="1" applyFill="1" applyBorder="1" applyAlignment="1">
      <alignment horizontal="left"/>
    </xf>
    <xf numFmtId="0" fontId="32" fillId="0" borderId="0" xfId="67" applyNumberFormat="1" applyFont="1" applyFill="1" applyBorder="1" applyAlignment="1" applyProtection="1">
      <alignment/>
      <protection hidden="1"/>
    </xf>
    <xf numFmtId="0" fontId="14" fillId="0" borderId="0" xfId="0" applyFont="1" applyFill="1" applyAlignment="1">
      <alignment horizontal="center"/>
    </xf>
    <xf numFmtId="0" fontId="14" fillId="0" borderId="0" xfId="0" applyNumberFormat="1" applyFont="1" applyFill="1" applyAlignment="1">
      <alignment horizontal="left"/>
    </xf>
    <xf numFmtId="0" fontId="28" fillId="0" borderId="0" xfId="67" applyNumberFormat="1" applyFont="1" applyFill="1" applyBorder="1" applyAlignment="1" applyProtection="1">
      <alignment horizontal="justify" wrapText="1"/>
      <protection hidden="1"/>
    </xf>
    <xf numFmtId="0" fontId="28" fillId="0" borderId="0" xfId="67" applyNumberFormat="1" applyFont="1" applyFill="1" applyBorder="1" applyAlignment="1" applyProtection="1">
      <alignment wrapText="1"/>
      <protection hidden="1"/>
    </xf>
    <xf numFmtId="0" fontId="14" fillId="0" borderId="0" xfId="67" applyNumberFormat="1" applyFont="1" applyFill="1" applyBorder="1" applyAlignment="1" applyProtection="1">
      <alignment horizontal="justify" wrapText="1"/>
      <protection hidden="1"/>
    </xf>
    <xf numFmtId="0" fontId="14" fillId="0" borderId="0" xfId="0" applyFont="1" applyFill="1" applyBorder="1" applyAlignment="1">
      <alignment/>
    </xf>
    <xf numFmtId="0" fontId="14" fillId="0" borderId="0" xfId="0" applyFont="1" applyFill="1" applyAlignment="1">
      <alignment horizontal="left" vertical="top"/>
    </xf>
    <xf numFmtId="0" fontId="28" fillId="0" borderId="0" xfId="67" applyNumberFormat="1" applyFont="1" applyFill="1" applyBorder="1" applyAlignment="1" applyProtection="1">
      <alignment horizontal="justify" vertical="top" wrapText="1"/>
      <protection hidden="1"/>
    </xf>
    <xf numFmtId="0" fontId="14" fillId="0" borderId="0" xfId="0" applyFont="1" applyFill="1" applyAlignment="1">
      <alignment/>
    </xf>
    <xf numFmtId="0" fontId="28" fillId="0" borderId="0" xfId="0" applyFont="1" applyFill="1" applyAlignment="1">
      <alignment/>
    </xf>
    <xf numFmtId="0" fontId="33" fillId="0" borderId="0" xfId="0" applyFont="1" applyFill="1" applyAlignment="1">
      <alignment/>
    </xf>
    <xf numFmtId="0" fontId="33" fillId="0" borderId="0" xfId="0" applyFont="1" applyFill="1" applyAlignment="1">
      <alignment horizontal="left"/>
    </xf>
    <xf numFmtId="0" fontId="14" fillId="0" borderId="0" xfId="59" applyNumberFormat="1" applyFont="1" applyFill="1" applyBorder="1" applyAlignment="1">
      <alignment horizontal="left"/>
      <protection/>
    </xf>
    <xf numFmtId="0" fontId="28" fillId="0" borderId="0" xfId="59" applyNumberFormat="1" applyFont="1" applyFill="1" applyBorder="1" applyAlignment="1">
      <alignment/>
      <protection/>
    </xf>
    <xf numFmtId="175" fontId="28" fillId="0" borderId="0" xfId="42" applyNumberFormat="1" applyFont="1" applyFill="1" applyBorder="1" applyAlignment="1">
      <alignment/>
    </xf>
    <xf numFmtId="0" fontId="28" fillId="0" borderId="0" xfId="59" applyNumberFormat="1" applyFont="1" applyFill="1" applyBorder="1" applyAlignment="1">
      <alignment horizontal="left"/>
      <protection/>
    </xf>
    <xf numFmtId="0" fontId="28" fillId="0" borderId="0" xfId="0" applyFont="1" applyFill="1" applyAlignment="1">
      <alignment horizontal="justify"/>
    </xf>
    <xf numFmtId="0" fontId="14" fillId="0" borderId="0" xfId="59" applyNumberFormat="1" applyFont="1" applyFill="1" applyBorder="1" applyAlignment="1">
      <alignment horizontal="left" vertical="top"/>
      <protection/>
    </xf>
    <xf numFmtId="0" fontId="28" fillId="0" borderId="0" xfId="59" applyNumberFormat="1" applyFont="1" applyFill="1" applyBorder="1" applyAlignment="1">
      <alignment vertical="top"/>
      <protection/>
    </xf>
    <xf numFmtId="0" fontId="28" fillId="0" borderId="0" xfId="59" applyNumberFormat="1" applyFont="1" applyFill="1" applyBorder="1" applyAlignment="1">
      <alignment horizontal="left" vertical="top"/>
      <protection/>
    </xf>
    <xf numFmtId="0" fontId="28" fillId="0" borderId="0" xfId="0" applyFont="1" applyFill="1" applyAlignment="1">
      <alignment horizontal="left" vertical="top"/>
    </xf>
    <xf numFmtId="175" fontId="28" fillId="0" borderId="0" xfId="42" applyNumberFormat="1" applyFont="1" applyFill="1" applyBorder="1" applyAlignment="1">
      <alignment vertical="top"/>
    </xf>
    <xf numFmtId="0" fontId="28" fillId="0" borderId="0" xfId="0" applyFont="1" applyFill="1" applyAlignment="1" quotePrefix="1">
      <alignment horizontal="right" vertical="top"/>
    </xf>
    <xf numFmtId="175" fontId="28" fillId="0" borderId="0" xfId="42" applyNumberFormat="1" applyFont="1" applyFill="1" applyBorder="1" applyAlignment="1">
      <alignment horizontal="left" vertical="top"/>
    </xf>
    <xf numFmtId="0" fontId="28" fillId="0" borderId="0" xfId="0" applyFont="1" applyFill="1" applyAlignment="1">
      <alignment horizontal="left"/>
    </xf>
    <xf numFmtId="0" fontId="28" fillId="0" borderId="0" xfId="0" applyFont="1" applyFill="1" applyAlignment="1" quotePrefix="1">
      <alignment horizontal="right"/>
    </xf>
    <xf numFmtId="0" fontId="35" fillId="0" borderId="0" xfId="0" applyFont="1" applyFill="1" applyAlignment="1">
      <alignment/>
    </xf>
    <xf numFmtId="0" fontId="7" fillId="0" borderId="0" xfId="0" applyFont="1" applyFill="1" applyAlignment="1">
      <alignment/>
    </xf>
    <xf numFmtId="0" fontId="33" fillId="0" borderId="0" xfId="59" applyNumberFormat="1" applyFont="1" applyFill="1" applyBorder="1" applyAlignment="1">
      <alignment/>
      <protection/>
    </xf>
    <xf numFmtId="175" fontId="28" fillId="0" borderId="0" xfId="42" applyNumberFormat="1" applyFont="1" applyFill="1" applyBorder="1" applyAlignment="1">
      <alignment horizontal="right"/>
    </xf>
    <xf numFmtId="49" fontId="14" fillId="0" borderId="0" xfId="0" applyNumberFormat="1" applyFont="1" applyFill="1" applyBorder="1" applyAlignment="1">
      <alignment/>
    </xf>
    <xf numFmtId="49" fontId="28" fillId="0" borderId="0" xfId="0" applyNumberFormat="1" applyFont="1" applyFill="1" applyBorder="1" applyAlignment="1">
      <alignment/>
    </xf>
    <xf numFmtId="1" fontId="28" fillId="0" borderId="0" xfId="0" applyNumberFormat="1" applyFont="1" applyFill="1" applyBorder="1" applyAlignment="1">
      <alignment/>
    </xf>
    <xf numFmtId="175" fontId="28" fillId="0" borderId="20" xfId="42" applyNumberFormat="1" applyFont="1" applyFill="1" applyBorder="1" applyAlignment="1">
      <alignment/>
    </xf>
    <xf numFmtId="195" fontId="14" fillId="0" borderId="0" xfId="0" applyNumberFormat="1" applyFont="1" applyFill="1" applyBorder="1" applyAlignment="1">
      <alignment/>
    </xf>
    <xf numFmtId="0" fontId="14" fillId="0" borderId="0" xfId="59" applyNumberFormat="1" applyFont="1" applyFill="1" applyBorder="1" applyAlignment="1">
      <alignment/>
      <protection/>
    </xf>
    <xf numFmtId="175" fontId="14" fillId="0" borderId="0" xfId="42" applyNumberFormat="1" applyFont="1" applyFill="1" applyBorder="1" applyAlignment="1">
      <alignment/>
    </xf>
    <xf numFmtId="195" fontId="28" fillId="0" borderId="0" xfId="0" applyNumberFormat="1" applyFont="1" applyFill="1" applyBorder="1" applyAlignment="1">
      <alignment/>
    </xf>
    <xf numFmtId="0" fontId="34" fillId="0" borderId="0" xfId="59" applyNumberFormat="1" applyFont="1" applyFill="1" applyBorder="1" applyAlignment="1">
      <alignment horizontal="left"/>
      <protection/>
    </xf>
    <xf numFmtId="0" fontId="34" fillId="0" borderId="0" xfId="67" applyNumberFormat="1" applyFont="1" applyFill="1" applyBorder="1" applyAlignment="1" applyProtection="1">
      <alignment horizontal="left"/>
      <protection hidden="1"/>
    </xf>
    <xf numFmtId="0" fontId="34" fillId="0" borderId="0" xfId="67" applyNumberFormat="1" applyFont="1" applyFill="1" applyBorder="1" applyAlignment="1" applyProtection="1">
      <alignment horizontal="justify" wrapText="1"/>
      <protection hidden="1"/>
    </xf>
    <xf numFmtId="0" fontId="14" fillId="0" borderId="20" xfId="59" applyNumberFormat="1" applyFont="1" applyFill="1" applyBorder="1" applyAlignment="1">
      <alignment horizontal="left"/>
      <protection/>
    </xf>
    <xf numFmtId="41" fontId="14" fillId="0" borderId="0" xfId="59" applyNumberFormat="1" applyFont="1" applyFill="1" applyBorder="1" applyAlignment="1">
      <alignment horizontal="center"/>
      <protection/>
    </xf>
    <xf numFmtId="41" fontId="14" fillId="0" borderId="0" xfId="42" applyNumberFormat="1" applyFont="1" applyFill="1" applyBorder="1" applyAlignment="1">
      <alignment/>
    </xf>
    <xf numFmtId="41" fontId="28" fillId="0" borderId="0" xfId="42" applyNumberFormat="1" applyFont="1" applyFill="1" applyBorder="1" applyAlignment="1">
      <alignment/>
    </xf>
    <xf numFmtId="0" fontId="14" fillId="0" borderId="20" xfId="59" applyNumberFormat="1" applyFont="1" applyFill="1" applyBorder="1" applyAlignment="1">
      <alignment/>
      <protection/>
    </xf>
    <xf numFmtId="0" fontId="28" fillId="0" borderId="0" xfId="59" applyNumberFormat="1" applyFont="1" applyFill="1" applyBorder="1" applyAlignment="1" quotePrefix="1">
      <alignment horizontal="left"/>
      <protection/>
    </xf>
    <xf numFmtId="0" fontId="14" fillId="0" borderId="0" xfId="0" applyFont="1" applyAlignment="1">
      <alignment/>
    </xf>
    <xf numFmtId="0" fontId="37" fillId="0" borderId="0" xfId="59" applyNumberFormat="1" applyFont="1" applyFill="1" applyBorder="1" applyAlignment="1">
      <alignment/>
      <protection/>
    </xf>
    <xf numFmtId="0" fontId="38" fillId="0" borderId="0" xfId="59" applyNumberFormat="1" applyFont="1" applyFill="1" applyBorder="1" applyAlignment="1">
      <alignment/>
      <protection/>
    </xf>
    <xf numFmtId="196" fontId="28" fillId="0" borderId="0" xfId="59" applyNumberFormat="1" applyFont="1" applyFill="1" applyBorder="1" applyAlignment="1">
      <alignment/>
      <protection/>
    </xf>
    <xf numFmtId="0" fontId="28" fillId="0" borderId="0" xfId="59" applyNumberFormat="1" applyFont="1" applyBorder="1" applyAlignment="1">
      <alignment/>
      <protection/>
    </xf>
    <xf numFmtId="49" fontId="28" fillId="0" borderId="0" xfId="0" applyNumberFormat="1" applyFont="1" applyBorder="1" applyAlignment="1">
      <alignment/>
    </xf>
    <xf numFmtId="0" fontId="7" fillId="0" borderId="0" xfId="0" applyFont="1" applyFill="1" applyAlignment="1">
      <alignment horizontal="left"/>
    </xf>
    <xf numFmtId="0" fontId="7" fillId="0" borderId="0" xfId="59" applyNumberFormat="1" applyFont="1" applyFill="1" applyBorder="1" applyAlignment="1">
      <alignment horizontal="left"/>
      <protection/>
    </xf>
    <xf numFmtId="49" fontId="33" fillId="0" borderId="0" xfId="0" applyNumberFormat="1" applyFont="1" applyBorder="1" applyAlignment="1">
      <alignment/>
    </xf>
    <xf numFmtId="0" fontId="33" fillId="0" borderId="0" xfId="59" applyNumberFormat="1" applyFont="1" applyFill="1" applyBorder="1" applyAlignment="1" quotePrefix="1">
      <alignment horizontal="left"/>
      <protection/>
    </xf>
    <xf numFmtId="0" fontId="33" fillId="0" borderId="0" xfId="59" applyNumberFormat="1" applyFont="1" applyFill="1" applyBorder="1" applyAlignment="1">
      <alignment horizontal="left"/>
      <protection/>
    </xf>
    <xf numFmtId="175" fontId="33" fillId="0" borderId="0" xfId="42" applyNumberFormat="1" applyFont="1" applyFill="1" applyBorder="1" applyAlignment="1">
      <alignment horizontal="right"/>
    </xf>
    <xf numFmtId="0" fontId="33" fillId="0" borderId="0" xfId="59" applyNumberFormat="1" applyFont="1" applyBorder="1" applyAlignment="1">
      <alignment/>
      <protection/>
    </xf>
    <xf numFmtId="175" fontId="33" fillId="0" borderId="20" xfId="42" applyNumberFormat="1" applyFont="1" applyFill="1" applyBorder="1" applyAlignment="1">
      <alignment/>
    </xf>
    <xf numFmtId="175" fontId="33" fillId="0" borderId="0" xfId="42" applyNumberFormat="1" applyFont="1" applyFill="1" applyBorder="1" applyAlignment="1">
      <alignment/>
    </xf>
    <xf numFmtId="0" fontId="7" fillId="0" borderId="0" xfId="59" applyNumberFormat="1" applyFont="1" applyFill="1" applyBorder="1" applyAlignment="1">
      <alignment/>
      <protection/>
    </xf>
    <xf numFmtId="0" fontId="14" fillId="0" borderId="0" xfId="59" applyNumberFormat="1" applyFont="1" applyBorder="1" applyAlignment="1">
      <alignment/>
      <protection/>
    </xf>
    <xf numFmtId="195" fontId="33" fillId="0" borderId="0" xfId="0" applyNumberFormat="1" applyFont="1" applyFill="1" applyBorder="1" applyAlignment="1">
      <alignment/>
    </xf>
    <xf numFmtId="0" fontId="28" fillId="0" borderId="0" xfId="59" applyNumberFormat="1" applyFont="1" applyFill="1" applyBorder="1" applyAlignment="1" quotePrefix="1">
      <alignment/>
      <protection/>
    </xf>
    <xf numFmtId="175" fontId="3" fillId="0" borderId="0" xfId="42" applyNumberFormat="1" applyFont="1" applyFill="1" applyBorder="1" applyAlignment="1">
      <alignment/>
    </xf>
    <xf numFmtId="0" fontId="28" fillId="0" borderId="0" xfId="65" applyNumberFormat="1" applyFont="1" applyFill="1" applyBorder="1" applyAlignment="1">
      <alignment/>
      <protection/>
    </xf>
    <xf numFmtId="0" fontId="28" fillId="0" borderId="0" xfId="65" applyNumberFormat="1" applyFont="1" applyFill="1" applyBorder="1" applyAlignment="1">
      <alignment horizontal="center"/>
      <protection/>
    </xf>
    <xf numFmtId="0" fontId="40" fillId="0" borderId="0" xfId="66" applyNumberFormat="1" applyFont="1" applyFill="1" applyBorder="1" applyAlignment="1">
      <alignment/>
      <protection/>
    </xf>
    <xf numFmtId="3" fontId="28" fillId="0" borderId="0" xfId="65" applyNumberFormat="1" applyFont="1" applyFill="1" applyBorder="1" applyAlignment="1">
      <alignment/>
      <protection/>
    </xf>
    <xf numFmtId="0" fontId="41" fillId="0" borderId="0" xfId="66" applyNumberFormat="1" applyFont="1" applyFill="1" applyBorder="1" applyAlignment="1">
      <alignment/>
      <protection/>
    </xf>
    <xf numFmtId="0" fontId="14" fillId="0" borderId="0" xfId="65" applyNumberFormat="1" applyFont="1" applyFill="1" applyBorder="1" applyAlignment="1">
      <alignment/>
      <protection/>
    </xf>
    <xf numFmtId="3" fontId="14" fillId="0" borderId="0" xfId="65" applyNumberFormat="1" applyFont="1" applyFill="1" applyBorder="1" applyAlignment="1">
      <alignment/>
      <protection/>
    </xf>
    <xf numFmtId="0" fontId="42" fillId="0" borderId="0" xfId="66" applyNumberFormat="1" applyFont="1" applyFill="1" applyBorder="1" applyAlignment="1">
      <alignment/>
      <protection/>
    </xf>
    <xf numFmtId="3" fontId="33" fillId="0" borderId="0" xfId="65" applyNumberFormat="1" applyFont="1" applyFill="1" applyBorder="1" applyAlignment="1">
      <alignment/>
      <protection/>
    </xf>
    <xf numFmtId="0" fontId="38" fillId="0" borderId="0" xfId="65" applyNumberFormat="1" applyFont="1" applyFill="1" applyBorder="1" applyAlignment="1">
      <alignment/>
      <protection/>
    </xf>
    <xf numFmtId="175" fontId="38" fillId="0" borderId="0" xfId="42" applyNumberFormat="1" applyFont="1" applyFill="1" applyBorder="1" applyAlignment="1">
      <alignment/>
    </xf>
    <xf numFmtId="0" fontId="34" fillId="0" borderId="0" xfId="0" applyFont="1" applyFill="1" applyAlignment="1">
      <alignment horizontal="left"/>
    </xf>
    <xf numFmtId="0" fontId="14" fillId="0" borderId="0" xfId="0" applyFont="1" applyFill="1" applyBorder="1" applyAlignment="1">
      <alignment horizontal="left"/>
    </xf>
    <xf numFmtId="38" fontId="14" fillId="0" borderId="0" xfId="61" applyNumberFormat="1" applyFont="1" applyFill="1" applyBorder="1" applyAlignment="1">
      <alignment wrapText="1"/>
      <protection/>
    </xf>
    <xf numFmtId="0" fontId="28" fillId="0" borderId="20" xfId="65" applyNumberFormat="1" applyFont="1" applyFill="1" applyBorder="1" applyAlignment="1">
      <alignment/>
      <protection/>
    </xf>
    <xf numFmtId="38" fontId="14" fillId="0" borderId="20" xfId="61" applyNumberFormat="1" applyFont="1" applyFill="1" applyBorder="1" applyAlignment="1">
      <alignment/>
      <protection/>
    </xf>
    <xf numFmtId="0" fontId="14" fillId="0" borderId="20" xfId="0" applyFont="1" applyFill="1" applyBorder="1" applyAlignment="1">
      <alignment horizontal="justify"/>
    </xf>
    <xf numFmtId="0" fontId="28" fillId="0" borderId="21" xfId="65" applyNumberFormat="1" applyFont="1" applyFill="1" applyBorder="1" applyAlignment="1">
      <alignment/>
      <protection/>
    </xf>
    <xf numFmtId="0" fontId="28" fillId="0" borderId="21" xfId="59" applyNumberFormat="1" applyFont="1" applyFill="1" applyBorder="1" applyAlignment="1">
      <alignment/>
      <protection/>
    </xf>
    <xf numFmtId="49" fontId="14" fillId="0" borderId="0" xfId="59" applyNumberFormat="1" applyFont="1" applyFill="1" applyBorder="1" applyAlignment="1">
      <alignment horizontal="left"/>
      <protection/>
    </xf>
    <xf numFmtId="38" fontId="14" fillId="0" borderId="0" xfId="61" applyNumberFormat="1" applyFont="1" applyFill="1" applyBorder="1" applyAlignment="1">
      <alignment/>
      <protection/>
    </xf>
    <xf numFmtId="0" fontId="14" fillId="0" borderId="0" xfId="0" applyFont="1" applyFill="1" applyBorder="1" applyAlignment="1">
      <alignment horizontal="justify"/>
    </xf>
    <xf numFmtId="38" fontId="28" fillId="0" borderId="0" xfId="61" applyNumberFormat="1" applyFont="1" applyFill="1" applyBorder="1" applyAlignment="1" quotePrefix="1">
      <alignment/>
      <protection/>
    </xf>
    <xf numFmtId="0" fontId="28" fillId="0" borderId="0" xfId="0" applyFont="1" applyFill="1" applyBorder="1" applyAlignment="1">
      <alignment horizontal="justify"/>
    </xf>
    <xf numFmtId="38" fontId="14" fillId="0" borderId="0" xfId="61" applyNumberFormat="1" applyFont="1" applyFill="1" applyBorder="1" applyAlignment="1" quotePrefix="1">
      <alignment/>
      <protection/>
    </xf>
    <xf numFmtId="49" fontId="14" fillId="0" borderId="20" xfId="59" applyNumberFormat="1" applyFont="1" applyFill="1" applyBorder="1" applyAlignment="1">
      <alignment horizontal="left"/>
      <protection/>
    </xf>
    <xf numFmtId="175" fontId="14" fillId="0" borderId="21" xfId="42" applyNumberFormat="1" applyFont="1" applyFill="1" applyBorder="1" applyAlignment="1">
      <alignment/>
    </xf>
    <xf numFmtId="195" fontId="14" fillId="0" borderId="0" xfId="0" applyNumberFormat="1" applyFont="1" applyFill="1" applyBorder="1" applyAlignment="1">
      <alignment horizontal="right"/>
    </xf>
    <xf numFmtId="49" fontId="14" fillId="0" borderId="22" xfId="59" applyNumberFormat="1" applyFont="1" applyFill="1" applyBorder="1" applyAlignment="1">
      <alignment horizontal="left"/>
      <protection/>
    </xf>
    <xf numFmtId="0" fontId="14" fillId="0" borderId="20" xfId="65" applyNumberFormat="1" applyFont="1" applyFill="1" applyBorder="1" applyAlignment="1">
      <alignment/>
      <protection/>
    </xf>
    <xf numFmtId="0" fontId="14" fillId="0" borderId="21" xfId="0" applyFont="1" applyFill="1" applyBorder="1" applyAlignment="1">
      <alignment horizontal="left"/>
    </xf>
    <xf numFmtId="0" fontId="14" fillId="0" borderId="21" xfId="0" applyFont="1" applyFill="1" applyBorder="1" applyAlignment="1">
      <alignment horizontal="justify"/>
    </xf>
    <xf numFmtId="175" fontId="14" fillId="0" borderId="22" xfId="42" applyNumberFormat="1" applyFont="1" applyFill="1" applyBorder="1" applyAlignment="1">
      <alignment/>
    </xf>
    <xf numFmtId="41" fontId="28" fillId="0" borderId="0" xfId="65" applyNumberFormat="1" applyFont="1" applyFill="1" applyBorder="1" applyAlignment="1">
      <alignment/>
      <protection/>
    </xf>
    <xf numFmtId="0" fontId="14" fillId="0" borderId="0" xfId="59" applyNumberFormat="1" applyFont="1" applyFill="1" applyBorder="1" applyAlignment="1">
      <alignment horizontal="center"/>
      <protection/>
    </xf>
    <xf numFmtId="175" fontId="14" fillId="0" borderId="0" xfId="42" applyNumberFormat="1" applyFont="1" applyFill="1" applyBorder="1" applyAlignment="1">
      <alignment horizontal="center"/>
    </xf>
    <xf numFmtId="0" fontId="14" fillId="0" borderId="0" xfId="65" applyNumberFormat="1" applyFont="1" applyFill="1" applyBorder="1" applyAlignment="1">
      <alignment horizontal="center"/>
      <protection/>
    </xf>
    <xf numFmtId="49" fontId="33" fillId="0" borderId="0" xfId="0" applyNumberFormat="1" applyFont="1" applyFill="1" applyBorder="1" applyAlignment="1" quotePrefix="1">
      <alignment/>
    </xf>
    <xf numFmtId="0" fontId="33" fillId="0" borderId="0" xfId="65" applyNumberFormat="1" applyFont="1" applyFill="1" applyBorder="1" applyAlignment="1">
      <alignment/>
      <protection/>
    </xf>
    <xf numFmtId="0" fontId="28" fillId="0" borderId="0" xfId="59" applyNumberFormat="1" applyFont="1" applyFill="1" applyBorder="1" applyAlignment="1">
      <alignment wrapText="1"/>
      <protection/>
    </xf>
    <xf numFmtId="9" fontId="28" fillId="0" borderId="0" xfId="65" applyNumberFormat="1" applyFont="1" applyFill="1" applyBorder="1" applyAlignment="1">
      <alignment/>
      <protection/>
    </xf>
    <xf numFmtId="41" fontId="28" fillId="0" borderId="20" xfId="42" applyNumberFormat="1" applyFont="1" applyFill="1" applyBorder="1" applyAlignment="1">
      <alignment/>
    </xf>
    <xf numFmtId="0" fontId="14" fillId="0" borderId="0" xfId="62" applyFont="1" applyFill="1" applyAlignment="1">
      <alignment/>
      <protection/>
    </xf>
    <xf numFmtId="0" fontId="14" fillId="0" borderId="0" xfId="59" applyNumberFormat="1" applyFont="1" applyFill="1" applyBorder="1" applyAlignment="1">
      <alignment horizontal="right"/>
      <protection/>
    </xf>
    <xf numFmtId="0" fontId="27" fillId="0" borderId="0" xfId="59" applyNumberFormat="1" applyFont="1" applyFill="1" applyBorder="1" applyAlignment="1">
      <alignment horizontal="left"/>
      <protection/>
    </xf>
    <xf numFmtId="0" fontId="16" fillId="0" borderId="0" xfId="59" applyNumberFormat="1" applyFont="1" applyFill="1" applyBorder="1" applyAlignment="1">
      <alignment/>
      <protection/>
    </xf>
    <xf numFmtId="41" fontId="14" fillId="0" borderId="0" xfId="65" applyNumberFormat="1" applyFont="1" applyFill="1" applyBorder="1" applyAlignment="1">
      <alignment/>
      <protection/>
    </xf>
    <xf numFmtId="0" fontId="43" fillId="0" borderId="0" xfId="66" applyNumberFormat="1" applyFont="1" applyFill="1" applyBorder="1" applyAlignment="1">
      <alignment/>
      <protection/>
    </xf>
    <xf numFmtId="3" fontId="7" fillId="0" borderId="0" xfId="65" applyNumberFormat="1" applyFont="1" applyFill="1" applyBorder="1" applyAlignment="1">
      <alignment/>
      <protection/>
    </xf>
    <xf numFmtId="0" fontId="7" fillId="0" borderId="0" xfId="65" applyNumberFormat="1" applyFont="1" applyFill="1" applyBorder="1" applyAlignment="1">
      <alignment/>
      <protection/>
    </xf>
    <xf numFmtId="175" fontId="7" fillId="0" borderId="0" xfId="42" applyNumberFormat="1" applyFont="1" applyFill="1" applyBorder="1" applyAlignment="1">
      <alignment/>
    </xf>
    <xf numFmtId="0" fontId="7" fillId="0" borderId="0" xfId="59" applyNumberFormat="1" applyFont="1" applyBorder="1" applyAlignment="1">
      <alignment/>
      <protection/>
    </xf>
    <xf numFmtId="0" fontId="28" fillId="0" borderId="0" xfId="66" applyNumberFormat="1" applyFont="1" applyFill="1" applyBorder="1" applyAlignment="1">
      <alignment/>
      <protection/>
    </xf>
    <xf numFmtId="0" fontId="14" fillId="0" borderId="23" xfId="65" applyNumberFormat="1" applyFont="1" applyFill="1" applyBorder="1" applyAlignment="1">
      <alignment/>
      <protection/>
    </xf>
    <xf numFmtId="175" fontId="41" fillId="0" borderId="20" xfId="42" applyNumberFormat="1" applyFont="1" applyFill="1" applyBorder="1" applyAlignment="1">
      <alignment horizontal="left"/>
    </xf>
    <xf numFmtId="0" fontId="28" fillId="0" borderId="20" xfId="59" applyNumberFormat="1" applyFont="1" applyFill="1" applyBorder="1" applyAlignment="1">
      <alignment/>
      <protection/>
    </xf>
    <xf numFmtId="175" fontId="41" fillId="0" borderId="0" xfId="42" applyNumberFormat="1" applyFont="1" applyBorder="1" applyAlignment="1">
      <alignment horizontal="left"/>
    </xf>
    <xf numFmtId="0" fontId="40" fillId="0" borderId="0" xfId="42" applyNumberFormat="1" applyFont="1" applyBorder="1" applyAlignment="1">
      <alignment/>
    </xf>
    <xf numFmtId="0" fontId="14" fillId="0" borderId="23" xfId="0" applyNumberFormat="1" applyFont="1" applyFill="1" applyBorder="1" applyAlignment="1">
      <alignment/>
    </xf>
    <xf numFmtId="0" fontId="43" fillId="0" borderId="23" xfId="66" applyNumberFormat="1" applyFont="1" applyFill="1" applyBorder="1" applyAlignment="1">
      <alignment/>
      <protection/>
    </xf>
    <xf numFmtId="175" fontId="14" fillId="0" borderId="0" xfId="42" applyNumberFormat="1" applyFont="1" applyFill="1" applyBorder="1" applyAlignment="1">
      <alignment horizontal="right" shrinkToFit="1"/>
    </xf>
    <xf numFmtId="195" fontId="33" fillId="0" borderId="0" xfId="0" applyNumberFormat="1" applyFont="1" applyFill="1" applyBorder="1" applyAlignment="1" quotePrefix="1">
      <alignment/>
    </xf>
    <xf numFmtId="175" fontId="33" fillId="0" borderId="0" xfId="42" applyNumberFormat="1" applyFont="1" applyFill="1" applyBorder="1" applyAlignment="1">
      <alignment horizontal="right" shrinkToFit="1"/>
    </xf>
    <xf numFmtId="9" fontId="28" fillId="0" borderId="20" xfId="70" applyFont="1" applyFill="1" applyBorder="1" applyAlignment="1">
      <alignment/>
    </xf>
    <xf numFmtId="0" fontId="14" fillId="0" borderId="0" xfId="0" applyFont="1" applyBorder="1" applyAlignment="1">
      <alignment/>
    </xf>
    <xf numFmtId="0" fontId="44" fillId="0" borderId="0" xfId="59" applyNumberFormat="1" applyFont="1" applyFill="1" applyBorder="1" applyAlignment="1">
      <alignment/>
      <protection/>
    </xf>
    <xf numFmtId="0" fontId="44" fillId="0" borderId="0" xfId="59" applyNumberFormat="1" applyFont="1" applyBorder="1" applyAlignment="1">
      <alignment/>
      <protection/>
    </xf>
    <xf numFmtId="195" fontId="28" fillId="35" borderId="0" xfId="0" applyNumberFormat="1" applyFont="1" applyFill="1" applyBorder="1" applyAlignment="1">
      <alignment/>
    </xf>
    <xf numFmtId="0" fontId="42" fillId="35" borderId="0" xfId="66" applyNumberFormat="1" applyFont="1" applyFill="1" applyBorder="1" applyAlignment="1">
      <alignment/>
      <protection/>
    </xf>
    <xf numFmtId="0" fontId="28" fillId="35" borderId="0" xfId="65" applyNumberFormat="1" applyFont="1" applyFill="1" applyBorder="1" applyAlignment="1">
      <alignment/>
      <protection/>
    </xf>
    <xf numFmtId="3" fontId="33" fillId="35" borderId="0" xfId="65" applyNumberFormat="1" applyFont="1" applyFill="1" applyBorder="1" applyAlignment="1">
      <alignment/>
      <protection/>
    </xf>
    <xf numFmtId="0" fontId="28" fillId="35" borderId="0" xfId="59" applyNumberFormat="1" applyFont="1" applyFill="1" applyBorder="1" applyAlignment="1">
      <alignment/>
      <protection/>
    </xf>
    <xf numFmtId="0" fontId="42" fillId="35" borderId="0" xfId="66" applyNumberFormat="1" applyFont="1" applyFill="1" applyBorder="1" applyAlignment="1" quotePrefix="1">
      <alignment/>
      <protection/>
    </xf>
    <xf numFmtId="9" fontId="28" fillId="35" borderId="0" xfId="70" applyFont="1" applyFill="1" applyBorder="1" applyAlignment="1">
      <alignment/>
    </xf>
    <xf numFmtId="0" fontId="33" fillId="35" borderId="0" xfId="59" applyNumberFormat="1" applyFont="1" applyFill="1" applyBorder="1" applyAlignment="1">
      <alignment/>
      <protection/>
    </xf>
    <xf numFmtId="0" fontId="42" fillId="0" borderId="0" xfId="66" applyNumberFormat="1" applyFont="1" applyFill="1" applyBorder="1" applyAlignment="1" quotePrefix="1">
      <alignment/>
      <protection/>
    </xf>
    <xf numFmtId="175" fontId="28" fillId="35" borderId="0" xfId="42" applyNumberFormat="1" applyFont="1" applyFill="1" applyBorder="1" applyAlignment="1">
      <alignment/>
    </xf>
    <xf numFmtId="175" fontId="3" fillId="0" borderId="0" xfId="42" applyNumberFormat="1" applyFont="1" applyFill="1" applyBorder="1" applyAlignment="1" quotePrefix="1">
      <alignment horizontal="left"/>
    </xf>
    <xf numFmtId="49" fontId="12" fillId="0" borderId="0" xfId="0" applyNumberFormat="1" applyFont="1" applyFill="1" applyBorder="1" applyAlignment="1">
      <alignment/>
    </xf>
    <xf numFmtId="0" fontId="2" fillId="0" borderId="0" xfId="0" applyFont="1" applyFill="1" applyBorder="1" applyAlignment="1" applyProtection="1">
      <alignment/>
      <protection locked="0"/>
    </xf>
    <xf numFmtId="3" fontId="3" fillId="0" borderId="0" xfId="65" applyNumberFormat="1" applyFont="1" applyFill="1" applyBorder="1" applyAlignment="1">
      <alignment/>
      <protection/>
    </xf>
    <xf numFmtId="0" fontId="28" fillId="0" borderId="0" xfId="65" applyFont="1" applyFill="1" applyBorder="1" applyAlignment="1">
      <alignment/>
      <protection/>
    </xf>
    <xf numFmtId="0" fontId="14" fillId="0" borderId="24" xfId="65" applyNumberFormat="1" applyFont="1" applyFill="1" applyBorder="1" applyAlignment="1">
      <alignment/>
      <protection/>
    </xf>
    <xf numFmtId="175" fontId="14" fillId="0" borderId="24" xfId="42" applyNumberFormat="1" applyFont="1" applyFill="1" applyBorder="1" applyAlignment="1">
      <alignment/>
    </xf>
    <xf numFmtId="0" fontId="43" fillId="0" borderId="0" xfId="66" applyNumberFormat="1" applyFont="1" applyFill="1" applyBorder="1" applyAlignment="1">
      <alignment horizontal="left" wrapText="1"/>
      <protection/>
    </xf>
    <xf numFmtId="0" fontId="7" fillId="0" borderId="0" xfId="59" applyNumberFormat="1" applyFont="1" applyFill="1" applyBorder="1" applyAlignment="1">
      <alignment horizontal="center"/>
      <protection/>
    </xf>
    <xf numFmtId="43" fontId="14" fillId="0" borderId="0" xfId="42" applyFont="1" applyBorder="1" applyAlignment="1">
      <alignment/>
    </xf>
    <xf numFmtId="43" fontId="14" fillId="0" borderId="0" xfId="42" applyFont="1" applyFill="1" applyBorder="1" applyAlignment="1">
      <alignment horizontal="center"/>
    </xf>
    <xf numFmtId="49" fontId="14" fillId="0" borderId="0" xfId="0" applyNumberFormat="1" applyFont="1" applyBorder="1" applyAlignment="1">
      <alignment/>
    </xf>
    <xf numFmtId="49" fontId="14" fillId="0" borderId="0" xfId="0" applyNumberFormat="1" applyFont="1" applyBorder="1" applyAlignment="1" quotePrefix="1">
      <alignment/>
    </xf>
    <xf numFmtId="10" fontId="14" fillId="0" borderId="0" xfId="42" applyNumberFormat="1" applyFont="1" applyFill="1" applyBorder="1" applyAlignment="1">
      <alignment/>
    </xf>
    <xf numFmtId="49" fontId="7" fillId="0" borderId="0" xfId="0" applyNumberFormat="1" applyFont="1" applyBorder="1" applyAlignment="1" quotePrefix="1">
      <alignment/>
    </xf>
    <xf numFmtId="39" fontId="7" fillId="0" borderId="0" xfId="42" applyNumberFormat="1" applyFont="1" applyFill="1" applyBorder="1" applyAlignment="1">
      <alignment/>
    </xf>
    <xf numFmtId="0" fontId="14" fillId="0" borderId="0" xfId="0" applyFont="1" applyAlignment="1">
      <alignment horizontal="left" wrapText="1"/>
    </xf>
    <xf numFmtId="0" fontId="14" fillId="0" borderId="0" xfId="0" applyFont="1" applyAlignment="1">
      <alignment/>
    </xf>
    <xf numFmtId="0" fontId="14" fillId="0" borderId="0" xfId="0" applyFont="1" applyAlignment="1">
      <alignment horizontal="center"/>
    </xf>
    <xf numFmtId="172" fontId="14" fillId="0" borderId="0" xfId="0" applyNumberFormat="1" applyFont="1" applyAlignment="1">
      <alignment horizontal="center"/>
    </xf>
    <xf numFmtId="3" fontId="14" fillId="0" borderId="0" xfId="0" applyNumberFormat="1" applyFont="1" applyAlignment="1">
      <alignment/>
    </xf>
    <xf numFmtId="0" fontId="14" fillId="0" borderId="0" xfId="0" applyFont="1" applyAlignment="1">
      <alignment horizontal="center"/>
    </xf>
    <xf numFmtId="175" fontId="14" fillId="0" borderId="0" xfId="42" applyNumberFormat="1" applyFont="1" applyAlignment="1">
      <alignment horizontal="center"/>
    </xf>
    <xf numFmtId="41" fontId="10" fillId="0" borderId="0" xfId="63" applyNumberFormat="1" applyFont="1">
      <alignment/>
      <protection/>
    </xf>
    <xf numFmtId="0" fontId="0" fillId="0" borderId="16" xfId="0" applyBorder="1" applyAlignment="1">
      <alignment/>
    </xf>
    <xf numFmtId="0" fontId="28" fillId="0" borderId="0" xfId="0" applyFont="1" applyFill="1" applyAlignment="1">
      <alignment/>
    </xf>
    <xf numFmtId="172" fontId="0" fillId="0" borderId="0" xfId="0" applyNumberFormat="1" applyFont="1" applyBorder="1" applyAlignment="1">
      <alignment horizontal="left"/>
    </xf>
    <xf numFmtId="43" fontId="7" fillId="0" borderId="0" xfId="42" applyFont="1" applyFill="1" applyBorder="1" applyAlignment="1">
      <alignment horizontal="center"/>
    </xf>
    <xf numFmtId="39" fontId="7" fillId="0" borderId="0" xfId="42" applyNumberFormat="1" applyFont="1" applyFill="1" applyBorder="1" applyAlignment="1">
      <alignment horizontal="center"/>
    </xf>
    <xf numFmtId="0" fontId="14" fillId="0" borderId="0" xfId="0" applyFont="1" applyAlignment="1">
      <alignment horizontal="center" wrapText="1"/>
    </xf>
    <xf numFmtId="43" fontId="14" fillId="0" borderId="0" xfId="42" applyFont="1" applyBorder="1" applyAlignment="1">
      <alignment horizontal="center"/>
    </xf>
    <xf numFmtId="39" fontId="14" fillId="0" borderId="0" xfId="42" applyNumberFormat="1" applyFont="1" applyFill="1" applyBorder="1" applyAlignment="1">
      <alignment horizontal="center"/>
    </xf>
    <xf numFmtId="0" fontId="7" fillId="0" borderId="0" xfId="0" applyFont="1" applyFill="1" applyAlignment="1">
      <alignment horizontal="center"/>
    </xf>
    <xf numFmtId="0" fontId="7" fillId="0" borderId="0" xfId="0" applyFont="1" applyAlignment="1">
      <alignment horizontal="center" wrapText="1"/>
    </xf>
    <xf numFmtId="43" fontId="7" fillId="0" borderId="0" xfId="42" applyFont="1" applyBorder="1" applyAlignment="1">
      <alignment horizontal="center"/>
    </xf>
    <xf numFmtId="9" fontId="28" fillId="0" borderId="0" xfId="70" applyFont="1" applyFill="1" applyBorder="1" applyAlignment="1">
      <alignment/>
    </xf>
    <xf numFmtId="0" fontId="28" fillId="0" borderId="18" xfId="0" applyFont="1" applyBorder="1" applyAlignment="1">
      <alignment horizontal="left"/>
    </xf>
    <xf numFmtId="175" fontId="28" fillId="0" borderId="0" xfId="42" applyNumberFormat="1" applyFont="1" applyFill="1" applyBorder="1" applyAlignment="1">
      <alignment horizontal="center"/>
    </xf>
    <xf numFmtId="0" fontId="1" fillId="0" borderId="20" xfId="0" applyFont="1" applyBorder="1" applyAlignment="1">
      <alignment vertical="center"/>
    </xf>
    <xf numFmtId="0" fontId="1" fillId="0" borderId="0" xfId="0" applyFont="1" applyBorder="1" applyAlignment="1">
      <alignment vertical="center"/>
    </xf>
    <xf numFmtId="0" fontId="0" fillId="0" borderId="18" xfId="0" applyBorder="1" applyAlignment="1">
      <alignment horizontal="left" vertical="center"/>
    </xf>
    <xf numFmtId="37" fontId="8" fillId="0" borderId="0" xfId="0" applyNumberFormat="1" applyFont="1" applyAlignment="1">
      <alignment/>
    </xf>
    <xf numFmtId="0" fontId="0" fillId="0" borderId="0" xfId="0" applyBorder="1" applyAlignment="1">
      <alignment/>
    </xf>
    <xf numFmtId="175" fontId="28" fillId="36" borderId="0" xfId="42" applyNumberFormat="1" applyFont="1" applyFill="1" applyBorder="1" applyAlignment="1">
      <alignment horizontal="center"/>
    </xf>
    <xf numFmtId="49" fontId="33" fillId="0" borderId="0" xfId="0" applyNumberFormat="1" applyFont="1" applyFill="1" applyBorder="1" applyAlignment="1">
      <alignment/>
    </xf>
    <xf numFmtId="175" fontId="45" fillId="0" borderId="0" xfId="42" applyNumberFormat="1" applyFont="1" applyFill="1" applyBorder="1" applyAlignment="1">
      <alignment/>
    </xf>
    <xf numFmtId="0" fontId="8" fillId="0" borderId="0" xfId="0" applyFont="1" applyAlignment="1">
      <alignment horizontal="left" indent="3"/>
    </xf>
    <xf numFmtId="175" fontId="0" fillId="0" borderId="0" xfId="42" applyNumberFormat="1" applyFont="1" applyAlignment="1">
      <alignment horizontal="center"/>
    </xf>
    <xf numFmtId="0" fontId="28" fillId="0" borderId="0" xfId="59" applyNumberFormat="1" applyFont="1" applyFill="1" applyBorder="1" applyAlignment="1">
      <alignment horizontal="center"/>
      <protection/>
    </xf>
    <xf numFmtId="0" fontId="46" fillId="0" borderId="0" xfId="0" applyFont="1" applyAlignment="1">
      <alignment/>
    </xf>
    <xf numFmtId="0" fontId="3" fillId="0" borderId="0" xfId="0" applyFont="1" applyBorder="1" applyAlignment="1">
      <alignment/>
    </xf>
    <xf numFmtId="0" fontId="10" fillId="0" borderId="0" xfId="0" applyFont="1" applyBorder="1" applyAlignment="1">
      <alignment horizontal="right"/>
    </xf>
    <xf numFmtId="175" fontId="0" fillId="0" borderId="0" xfId="0" applyNumberFormat="1" applyFont="1" applyAlignment="1">
      <alignment/>
    </xf>
    <xf numFmtId="3" fontId="0" fillId="0" borderId="0" xfId="0" applyNumberFormat="1" applyFont="1" applyAlignment="1">
      <alignment/>
    </xf>
    <xf numFmtId="41" fontId="10" fillId="0" borderId="0" xfId="63" applyNumberFormat="1" applyFont="1" applyAlignment="1">
      <alignment horizontal="left"/>
      <protection/>
    </xf>
    <xf numFmtId="41" fontId="9" fillId="0" borderId="0" xfId="63" applyNumberFormat="1" applyFont="1">
      <alignment/>
      <protection/>
    </xf>
    <xf numFmtId="0" fontId="12" fillId="0" borderId="25" xfId="0" applyFont="1" applyBorder="1" applyAlignment="1">
      <alignment horizontal="left" wrapText="1"/>
    </xf>
    <xf numFmtId="49" fontId="12" fillId="0" borderId="25" xfId="0" applyNumberFormat="1" applyFont="1" applyBorder="1" applyAlignment="1">
      <alignment horizontal="center"/>
    </xf>
    <xf numFmtId="175" fontId="12" fillId="0" borderId="25" xfId="42" applyNumberFormat="1" applyFont="1" applyBorder="1" applyAlignment="1">
      <alignment horizontal="right"/>
    </xf>
    <xf numFmtId="0" fontId="12" fillId="0" borderId="26" xfId="0" applyFont="1" applyBorder="1" applyAlignment="1">
      <alignment horizontal="left" wrapText="1"/>
    </xf>
    <xf numFmtId="49" fontId="12" fillId="0" borderId="26" xfId="0" applyNumberFormat="1" applyFont="1" applyBorder="1" applyAlignment="1">
      <alignment horizontal="center"/>
    </xf>
    <xf numFmtId="175" fontId="12" fillId="0" borderId="26" xfId="42" applyNumberFormat="1" applyFont="1" applyBorder="1" applyAlignment="1">
      <alignment horizontal="right"/>
    </xf>
    <xf numFmtId="0" fontId="45" fillId="0" borderId="0" xfId="0" applyFont="1" applyBorder="1" applyAlignment="1">
      <alignment/>
    </xf>
    <xf numFmtId="0" fontId="8" fillId="0" borderId="0" xfId="0" applyFont="1" applyAlignment="1">
      <alignment horizontal="left"/>
    </xf>
    <xf numFmtId="0" fontId="8" fillId="0" borderId="0" xfId="0" applyFont="1" applyBorder="1" applyAlignment="1">
      <alignment/>
    </xf>
    <xf numFmtId="41" fontId="0" fillId="0" borderId="0" xfId="63" applyNumberFormat="1" applyFont="1" applyAlignment="1">
      <alignment horizontal="center" vertical="top" wrapText="1"/>
      <protection/>
    </xf>
    <xf numFmtId="177" fontId="0" fillId="0" borderId="0" xfId="63" applyNumberFormat="1" applyFont="1" applyAlignment="1">
      <alignment horizontal="center" vertical="top" wrapText="1"/>
      <protection/>
    </xf>
    <xf numFmtId="0" fontId="26" fillId="0" borderId="0" xfId="0" applyFont="1" applyBorder="1" applyAlignment="1">
      <alignment/>
    </xf>
    <xf numFmtId="0" fontId="16" fillId="0" borderId="0" xfId="0" applyFont="1" applyBorder="1" applyAlignment="1">
      <alignment/>
    </xf>
    <xf numFmtId="0" fontId="26" fillId="0" borderId="0" xfId="0" applyFont="1" applyAlignment="1">
      <alignment/>
    </xf>
    <xf numFmtId="37" fontId="15" fillId="0" borderId="16" xfId="0" applyNumberFormat="1" applyFont="1" applyFill="1" applyBorder="1" applyAlignment="1">
      <alignment/>
    </xf>
    <xf numFmtId="37" fontId="12" fillId="0" borderId="16" xfId="0" applyNumberFormat="1" applyFont="1" applyBorder="1" applyAlignment="1">
      <alignment horizontal="center"/>
    </xf>
    <xf numFmtId="37" fontId="15" fillId="0" borderId="16" xfId="0" applyNumberFormat="1" applyFont="1" applyFill="1" applyBorder="1" applyAlignment="1">
      <alignment vertical="center"/>
    </xf>
    <xf numFmtId="41" fontId="15" fillId="0" borderId="16" xfId="0" applyNumberFormat="1" applyFont="1" applyBorder="1" applyAlignment="1">
      <alignment vertical="center"/>
    </xf>
    <xf numFmtId="0" fontId="15" fillId="0" borderId="16" xfId="0" applyFont="1" applyBorder="1" applyAlignment="1">
      <alignment wrapText="1"/>
    </xf>
    <xf numFmtId="172" fontId="15" fillId="0" borderId="16" xfId="0" applyNumberFormat="1" applyFont="1" applyBorder="1" applyAlignment="1">
      <alignment horizontal="center"/>
    </xf>
    <xf numFmtId="0" fontId="21" fillId="0" borderId="16" xfId="0" applyFont="1" applyBorder="1" applyAlignment="1">
      <alignment wrapText="1"/>
    </xf>
    <xf numFmtId="172" fontId="12" fillId="0" borderId="16" xfId="0" applyNumberFormat="1" applyFont="1" applyBorder="1" applyAlignment="1">
      <alignment horizontal="center"/>
    </xf>
    <xf numFmtId="0" fontId="12" fillId="0" borderId="16" xfId="0" applyFont="1" applyBorder="1" applyAlignment="1">
      <alignment vertical="center" wrapText="1"/>
    </xf>
    <xf numFmtId="172" fontId="12" fillId="0" borderId="16" xfId="0" applyNumberFormat="1" applyFont="1" applyBorder="1" applyAlignment="1" quotePrefix="1">
      <alignment horizontal="center"/>
    </xf>
    <xf numFmtId="3" fontId="0" fillId="0" borderId="16" xfId="0" applyNumberFormat="1" applyBorder="1" applyAlignment="1">
      <alignment horizontal="right" vertical="center" wrapText="1"/>
    </xf>
    <xf numFmtId="37" fontId="0" fillId="0" borderId="16" xfId="0" applyNumberFormat="1" applyBorder="1" applyAlignment="1">
      <alignment horizontal="right" vertical="center" wrapText="1"/>
    </xf>
    <xf numFmtId="172" fontId="12" fillId="0" borderId="16" xfId="0" applyNumberFormat="1" applyFont="1" applyBorder="1" applyAlignment="1" quotePrefix="1">
      <alignment horizontal="center" vertical="center" wrapText="1"/>
    </xf>
    <xf numFmtId="0" fontId="15" fillId="0" borderId="16" xfId="0" applyFont="1" applyBorder="1" applyAlignment="1">
      <alignment vertical="center" wrapText="1"/>
    </xf>
    <xf numFmtId="37" fontId="8" fillId="0" borderId="16" xfId="0" applyNumberFormat="1" applyFont="1" applyBorder="1" applyAlignment="1">
      <alignment horizontal="right" vertical="center" wrapText="1"/>
    </xf>
    <xf numFmtId="172" fontId="15" fillId="0" borderId="16" xfId="0" applyNumberFormat="1" applyFont="1" applyBorder="1" applyAlignment="1">
      <alignment horizontal="center" vertical="center"/>
    </xf>
    <xf numFmtId="41" fontId="10" fillId="0" borderId="16" xfId="63" applyNumberFormat="1" applyFont="1" applyBorder="1" applyAlignment="1">
      <alignment horizontal="center" vertical="center" wrapText="1"/>
      <protection/>
    </xf>
    <xf numFmtId="41" fontId="0" fillId="0" borderId="16" xfId="42" applyNumberFormat="1" applyFont="1" applyBorder="1" applyAlignment="1">
      <alignment horizontal="center" vertical="center" wrapText="1"/>
    </xf>
    <xf numFmtId="41" fontId="0" fillId="0" borderId="16" xfId="63" applyNumberFormat="1" applyFont="1" applyBorder="1" applyAlignment="1">
      <alignment horizontal="center" vertical="center" wrapText="1"/>
      <protection/>
    </xf>
    <xf numFmtId="41" fontId="8" fillId="0" borderId="0" xfId="63" applyNumberFormat="1" applyFont="1" applyBorder="1" applyAlignment="1">
      <alignment horizontal="justify" vertical="center" wrapText="1"/>
      <protection/>
    </xf>
    <xf numFmtId="49" fontId="8" fillId="0" borderId="0" xfId="63" applyNumberFormat="1" applyFont="1" applyBorder="1" applyAlignment="1">
      <alignment horizontal="center" vertical="center" wrapText="1"/>
      <protection/>
    </xf>
    <xf numFmtId="41" fontId="8" fillId="0" borderId="24" xfId="63" applyNumberFormat="1" applyFont="1" applyBorder="1" applyAlignment="1">
      <alignment horizontal="center" vertical="center" wrapText="1"/>
      <protection/>
    </xf>
    <xf numFmtId="41" fontId="8" fillId="0" borderId="16" xfId="63" applyNumberFormat="1" applyFont="1" applyBorder="1" applyAlignment="1">
      <alignment horizontal="justify" vertical="center" wrapText="1"/>
      <protection/>
    </xf>
    <xf numFmtId="41" fontId="9" fillId="0" borderId="16" xfId="63" applyNumberFormat="1" applyFont="1" applyBorder="1" applyAlignment="1">
      <alignment horizontal="center" vertical="center" wrapText="1"/>
      <protection/>
    </xf>
    <xf numFmtId="41" fontId="10" fillId="0" borderId="16" xfId="63" applyNumberFormat="1" applyFont="1" applyBorder="1" applyAlignment="1">
      <alignment horizontal="justify" vertical="center" wrapText="1"/>
      <protection/>
    </xf>
    <xf numFmtId="49" fontId="8" fillId="0" borderId="16" xfId="63" applyNumberFormat="1" applyFont="1" applyBorder="1" applyAlignment="1">
      <alignment horizontal="center" vertical="center" wrapText="1"/>
      <protection/>
    </xf>
    <xf numFmtId="41" fontId="0" fillId="0" borderId="16" xfId="63" applyNumberFormat="1" applyFont="1" applyBorder="1" applyAlignment="1">
      <alignment horizontal="justify" vertical="center" wrapText="1"/>
      <protection/>
    </xf>
    <xf numFmtId="49" fontId="0" fillId="0" borderId="16" xfId="63" applyNumberFormat="1" applyFont="1" applyBorder="1" applyAlignment="1">
      <alignment horizontal="center" vertical="center" wrapText="1"/>
      <protection/>
    </xf>
    <xf numFmtId="49" fontId="10" fillId="0" borderId="16" xfId="63" applyNumberFormat="1" applyFont="1" applyBorder="1" applyAlignment="1">
      <alignment horizontal="center" vertical="center" wrapText="1"/>
      <protection/>
    </xf>
    <xf numFmtId="41" fontId="0" fillId="0" borderId="16" xfId="63" applyNumberFormat="1" applyFont="1" applyBorder="1" applyAlignment="1">
      <alignment horizontal="left" vertical="center" wrapText="1"/>
      <protection/>
    </xf>
    <xf numFmtId="41" fontId="6" fillId="0" borderId="16" xfId="63" applyNumberFormat="1" applyBorder="1">
      <alignment/>
      <protection/>
    </xf>
    <xf numFmtId="41" fontId="0" fillId="37" borderId="16" xfId="63" applyNumberFormat="1" applyFont="1" applyFill="1" applyBorder="1" applyAlignment="1">
      <alignment horizontal="center" vertical="center" wrapText="1"/>
      <protection/>
    </xf>
    <xf numFmtId="0" fontId="15" fillId="0" borderId="16" xfId="0" applyNumberFormat="1" applyFont="1" applyBorder="1" applyAlignment="1">
      <alignment horizontal="center" vertical="center" wrapText="1"/>
    </xf>
    <xf numFmtId="3" fontId="28" fillId="0" borderId="0" xfId="0" applyNumberFormat="1" applyFont="1" applyAlignment="1">
      <alignment/>
    </xf>
    <xf numFmtId="0" fontId="45" fillId="0" borderId="0" xfId="0" applyFont="1" applyFill="1" applyBorder="1" applyAlignment="1">
      <alignment/>
    </xf>
    <xf numFmtId="0" fontId="10" fillId="0" borderId="0" xfId="0" applyFont="1" applyFill="1" applyAlignment="1">
      <alignment horizontal="center"/>
    </xf>
    <xf numFmtId="0" fontId="1" fillId="0" borderId="0" xfId="0" applyFont="1" applyFill="1" applyBorder="1" applyAlignment="1">
      <alignment vertical="center"/>
    </xf>
    <xf numFmtId="37" fontId="8" fillId="0" borderId="0" xfId="0" applyNumberFormat="1" applyFont="1" applyFill="1" applyAlignment="1">
      <alignment/>
    </xf>
    <xf numFmtId="172" fontId="0" fillId="0" borderId="0" xfId="0" applyNumberFormat="1" applyFont="1" applyFill="1" applyAlignment="1">
      <alignment horizontal="center"/>
    </xf>
    <xf numFmtId="41" fontId="10" fillId="0" borderId="0" xfId="63" applyNumberFormat="1" applyFont="1" applyFill="1" applyAlignment="1">
      <alignment/>
      <protection/>
    </xf>
    <xf numFmtId="0" fontId="27" fillId="0" borderId="0" xfId="0" applyFont="1" applyFill="1" applyAlignment="1">
      <alignment horizontal="center" wrapText="1"/>
    </xf>
    <xf numFmtId="172" fontId="0" fillId="0" borderId="0" xfId="0" applyNumberFormat="1" applyFill="1" applyAlignment="1">
      <alignment horizontal="center"/>
    </xf>
    <xf numFmtId="175" fontId="0" fillId="0" borderId="0" xfId="42" applyNumberFormat="1" applyFont="1" applyFill="1" applyBorder="1" applyAlignment="1">
      <alignment horizontal="left"/>
    </xf>
    <xf numFmtId="175" fontId="12" fillId="0" borderId="0" xfId="0" applyNumberFormat="1" applyFont="1" applyAlignment="1">
      <alignment/>
    </xf>
    <xf numFmtId="41" fontId="8" fillId="0" borderId="0" xfId="63" applyNumberFormat="1" applyFont="1">
      <alignment/>
      <protection/>
    </xf>
    <xf numFmtId="41" fontId="8" fillId="0" borderId="27" xfId="63" applyNumberFormat="1" applyFont="1" applyBorder="1" applyAlignment="1">
      <alignment/>
      <protection/>
    </xf>
    <xf numFmtId="41" fontId="8" fillId="0" borderId="27" xfId="63" applyNumberFormat="1" applyFont="1" applyBorder="1">
      <alignment/>
      <protection/>
    </xf>
    <xf numFmtId="41" fontId="8" fillId="0" borderId="27" xfId="63" applyNumberFormat="1" applyFont="1" applyBorder="1" applyAlignment="1">
      <alignment horizontal="center"/>
      <protection/>
    </xf>
    <xf numFmtId="41" fontId="0" fillId="0" borderId="28" xfId="63" applyNumberFormat="1" applyFont="1" applyBorder="1" applyAlignment="1">
      <alignment horizontal="center"/>
      <protection/>
    </xf>
    <xf numFmtId="41" fontId="0" fillId="0" borderId="28" xfId="63" applyNumberFormat="1" applyFont="1" applyBorder="1">
      <alignment/>
      <protection/>
    </xf>
    <xf numFmtId="203" fontId="0" fillId="0" borderId="28" xfId="63" applyNumberFormat="1" applyFont="1" applyBorder="1">
      <alignment/>
      <protection/>
    </xf>
    <xf numFmtId="41" fontId="8" fillId="0" borderId="28" xfId="63" applyNumberFormat="1" applyFont="1" applyBorder="1" applyAlignment="1">
      <alignment horizontal="center"/>
      <protection/>
    </xf>
    <xf numFmtId="41" fontId="8" fillId="0" borderId="28" xfId="63" applyNumberFormat="1" applyFont="1" applyBorder="1">
      <alignment/>
      <protection/>
    </xf>
    <xf numFmtId="204" fontId="0" fillId="0" borderId="28" xfId="63" applyNumberFormat="1" applyFont="1" applyBorder="1">
      <alignment/>
      <protection/>
    </xf>
    <xf numFmtId="204" fontId="0" fillId="0" borderId="28" xfId="63" applyNumberFormat="1" applyFont="1" applyBorder="1" applyAlignment="1">
      <alignment horizontal="center"/>
      <protection/>
    </xf>
    <xf numFmtId="41" fontId="0" fillId="0" borderId="29" xfId="63" applyNumberFormat="1" applyFont="1" applyBorder="1" applyAlignment="1">
      <alignment horizontal="center"/>
      <protection/>
    </xf>
    <xf numFmtId="41" fontId="0" fillId="0" borderId="29" xfId="63" applyNumberFormat="1" applyFont="1" applyBorder="1">
      <alignment/>
      <protection/>
    </xf>
    <xf numFmtId="0" fontId="8" fillId="0" borderId="30" xfId="0" applyFont="1" applyBorder="1" applyAlignment="1">
      <alignment/>
    </xf>
    <xf numFmtId="0" fontId="0" fillId="0" borderId="30" xfId="0" applyFont="1" applyBorder="1" applyAlignment="1">
      <alignment/>
    </xf>
    <xf numFmtId="175" fontId="0" fillId="0" borderId="0" xfId="42" applyNumberFormat="1" applyFont="1" applyAlignment="1">
      <alignment horizontal="center"/>
    </xf>
    <xf numFmtId="175" fontId="21" fillId="0" borderId="0" xfId="0" applyNumberFormat="1" applyFont="1" applyAlignment="1">
      <alignment/>
    </xf>
    <xf numFmtId="0" fontId="28" fillId="0" borderId="31" xfId="0" applyFont="1" applyBorder="1" applyAlignment="1">
      <alignment horizontal="left" vertical="center"/>
    </xf>
    <xf numFmtId="0" fontId="28" fillId="0" borderId="16" xfId="0" applyFont="1" applyBorder="1" applyAlignment="1">
      <alignment horizontal="center"/>
    </xf>
    <xf numFmtId="0" fontId="0" fillId="0" borderId="18" xfId="0" applyBorder="1" applyAlignment="1">
      <alignment horizontal="center" vertical="center"/>
    </xf>
    <xf numFmtId="215" fontId="0" fillId="0" borderId="0" xfId="0" applyNumberFormat="1" applyFont="1" applyAlignment="1">
      <alignment horizontal="center"/>
    </xf>
    <xf numFmtId="0" fontId="0" fillId="0" borderId="0" xfId="58" applyFont="1">
      <alignment/>
      <protection/>
    </xf>
    <xf numFmtId="0" fontId="46" fillId="0" borderId="0" xfId="58" applyFont="1">
      <alignment/>
      <protection/>
    </xf>
    <xf numFmtId="0" fontId="3" fillId="0" borderId="0" xfId="58" applyFont="1" applyBorder="1" applyAlignment="1">
      <alignment/>
      <protection/>
    </xf>
    <xf numFmtId="0" fontId="0" fillId="0" borderId="0" xfId="58">
      <alignment/>
      <protection/>
    </xf>
    <xf numFmtId="0" fontId="8" fillId="0" borderId="0" xfId="58" applyFont="1">
      <alignment/>
      <protection/>
    </xf>
    <xf numFmtId="0" fontId="8" fillId="0" borderId="0" xfId="58" applyFont="1" applyAlignment="1">
      <alignment horizontal="center" wrapText="1"/>
      <protection/>
    </xf>
    <xf numFmtId="0" fontId="8" fillId="0" borderId="0" xfId="58" applyFont="1" applyAlignment="1">
      <alignment vertical="center"/>
      <protection/>
    </xf>
    <xf numFmtId="14" fontId="48" fillId="0" borderId="0" xfId="58" applyNumberFormat="1" applyFont="1" applyAlignment="1">
      <alignment vertical="center"/>
      <protection/>
    </xf>
    <xf numFmtId="0" fontId="0" fillId="0" borderId="0" xfId="58" applyFont="1" quotePrefix="1">
      <alignment/>
      <protection/>
    </xf>
    <xf numFmtId="3" fontId="0" fillId="0" borderId="0" xfId="58" applyNumberFormat="1">
      <alignment/>
      <protection/>
    </xf>
    <xf numFmtId="0" fontId="9" fillId="0" borderId="0" xfId="58" applyFont="1">
      <alignment/>
      <protection/>
    </xf>
    <xf numFmtId="3" fontId="9" fillId="0" borderId="0" xfId="58" applyNumberFormat="1" applyFont="1">
      <alignment/>
      <protection/>
    </xf>
    <xf numFmtId="0" fontId="14" fillId="0" borderId="0" xfId="58" applyFont="1" applyFill="1" applyAlignment="1">
      <alignment horizontal="left"/>
      <protection/>
    </xf>
    <xf numFmtId="0" fontId="7" fillId="0" borderId="0" xfId="60" applyNumberFormat="1" applyFont="1" applyFill="1" applyBorder="1" applyAlignment="1">
      <alignment horizontal="left"/>
      <protection/>
    </xf>
    <xf numFmtId="0" fontId="14" fillId="0" borderId="0" xfId="58" applyFont="1" applyAlignment="1">
      <alignment horizontal="left" wrapText="1"/>
      <protection/>
    </xf>
    <xf numFmtId="0" fontId="7" fillId="0" borderId="0" xfId="60" applyNumberFormat="1" applyFont="1" applyFill="1" applyBorder="1" applyAlignment="1">
      <alignment horizontal="center"/>
      <protection/>
    </xf>
    <xf numFmtId="0" fontId="7" fillId="0" borderId="0" xfId="60" applyNumberFormat="1" applyFont="1" applyFill="1" applyBorder="1" applyAlignment="1">
      <alignment/>
      <protection/>
    </xf>
    <xf numFmtId="43" fontId="14" fillId="0" borderId="0" xfId="44" applyFont="1" applyBorder="1" applyAlignment="1">
      <alignment/>
    </xf>
    <xf numFmtId="39" fontId="7" fillId="0" borderId="0" xfId="44" applyNumberFormat="1" applyFont="1" applyFill="1" applyBorder="1" applyAlignment="1">
      <alignment horizontal="center"/>
    </xf>
    <xf numFmtId="43" fontId="14" fillId="0" borderId="0" xfId="44" applyFont="1" applyFill="1" applyBorder="1" applyAlignment="1">
      <alignment horizontal="center"/>
    </xf>
    <xf numFmtId="0" fontId="14" fillId="0" borderId="0" xfId="58" applyFont="1" applyFill="1" applyAlignment="1">
      <alignment horizontal="center"/>
      <protection/>
    </xf>
    <xf numFmtId="0" fontId="14" fillId="0" borderId="0" xfId="60" applyNumberFormat="1" applyFont="1" applyFill="1" applyBorder="1" applyAlignment="1">
      <alignment horizontal="left"/>
      <protection/>
    </xf>
    <xf numFmtId="0" fontId="14" fillId="0" borderId="0" xfId="60" applyNumberFormat="1" applyFont="1" applyFill="1" applyBorder="1" applyAlignment="1">
      <alignment horizontal="center"/>
      <protection/>
    </xf>
    <xf numFmtId="0" fontId="14" fillId="0" borderId="0" xfId="58" applyFont="1" applyAlignment="1">
      <alignment horizontal="center" wrapText="1"/>
      <protection/>
    </xf>
    <xf numFmtId="43" fontId="14" fillId="0" borderId="0" xfId="44" applyFont="1" applyBorder="1" applyAlignment="1">
      <alignment horizontal="center"/>
    </xf>
    <xf numFmtId="0" fontId="14" fillId="0" borderId="0" xfId="58" applyFont="1" applyAlignment="1">
      <alignment/>
      <protection/>
    </xf>
    <xf numFmtId="0" fontId="14" fillId="0" borderId="0" xfId="58" applyFont="1">
      <alignment/>
      <protection/>
    </xf>
    <xf numFmtId="0" fontId="14" fillId="0" borderId="0" xfId="58" applyFont="1" applyAlignment="1">
      <alignment horizontal="center"/>
      <protection/>
    </xf>
    <xf numFmtId="172" fontId="14" fillId="0" borderId="0" xfId="58" applyNumberFormat="1" applyFont="1" applyAlignment="1">
      <alignment horizontal="center"/>
      <protection/>
    </xf>
    <xf numFmtId="172" fontId="14" fillId="0" borderId="0" xfId="58" applyNumberFormat="1" applyFont="1" applyBorder="1" applyAlignment="1">
      <alignment horizontal="left"/>
      <protection/>
    </xf>
    <xf numFmtId="0" fontId="7" fillId="0" borderId="0" xfId="58" applyFont="1" applyFill="1" applyAlignment="1">
      <alignment horizontal="center"/>
      <protection/>
    </xf>
    <xf numFmtId="43" fontId="7" fillId="0" borderId="0" xfId="44" applyFont="1" applyFill="1" applyBorder="1" applyAlignment="1">
      <alignment horizontal="center"/>
    </xf>
    <xf numFmtId="0" fontId="7" fillId="0" borderId="0" xfId="58" applyFont="1" applyAlignment="1">
      <alignment horizontal="center" wrapText="1"/>
      <protection/>
    </xf>
    <xf numFmtId="43" fontId="7" fillId="0" borderId="0" xfId="44" applyFont="1" applyBorder="1" applyAlignment="1">
      <alignment horizontal="center"/>
    </xf>
    <xf numFmtId="41" fontId="22" fillId="0" borderId="0" xfId="64" applyNumberFormat="1" applyFont="1">
      <alignment/>
      <protection/>
    </xf>
    <xf numFmtId="41" fontId="10" fillId="0" borderId="0" xfId="64" applyNumberFormat="1" applyFont="1" applyAlignment="1">
      <alignment/>
      <protection/>
    </xf>
    <xf numFmtId="3" fontId="20" fillId="0" borderId="0" xfId="0" applyNumberFormat="1" applyFont="1" applyAlignment="1">
      <alignment/>
    </xf>
    <xf numFmtId="0" fontId="20" fillId="0" borderId="0" xfId="0" applyFont="1" applyAlignment="1">
      <alignment/>
    </xf>
    <xf numFmtId="175" fontId="14" fillId="0" borderId="0" xfId="59" applyNumberFormat="1" applyFont="1" applyFill="1" applyBorder="1" applyAlignment="1">
      <alignment/>
      <protection/>
    </xf>
    <xf numFmtId="41" fontId="49" fillId="0" borderId="0" xfId="63" applyNumberFormat="1" applyFont="1">
      <alignment/>
      <protection/>
    </xf>
    <xf numFmtId="37" fontId="12" fillId="0" borderId="0" xfId="0" applyNumberFormat="1" applyFont="1" applyAlignment="1">
      <alignment/>
    </xf>
    <xf numFmtId="37" fontId="0" fillId="0" borderId="0" xfId="0" applyNumberFormat="1" applyAlignment="1">
      <alignment/>
    </xf>
    <xf numFmtId="0" fontId="5" fillId="0" borderId="0" xfId="0" applyFont="1" applyAlignment="1">
      <alignment horizontal="center"/>
    </xf>
    <xf numFmtId="175" fontId="1" fillId="0" borderId="0" xfId="42" applyNumberFormat="1" applyFont="1" applyAlignment="1">
      <alignment horizontal="right" vertical="top" wrapText="1"/>
    </xf>
    <xf numFmtId="175" fontId="25" fillId="0" borderId="0" xfId="42" applyNumberFormat="1" applyFont="1" applyAlignment="1">
      <alignment horizontal="right"/>
    </xf>
    <xf numFmtId="0" fontId="2" fillId="0" borderId="0" xfId="0" applyFont="1" applyAlignment="1">
      <alignment horizontal="left" wrapText="1"/>
    </xf>
    <xf numFmtId="0" fontId="28" fillId="34" borderId="32" xfId="0" applyFont="1" applyFill="1" applyBorder="1" applyAlignment="1">
      <alignment horizontal="center" vertical="center" wrapText="1"/>
    </xf>
    <xf numFmtId="0" fontId="28" fillId="33" borderId="17"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28" fillId="33" borderId="34" xfId="0" applyFont="1" applyFill="1" applyBorder="1" applyAlignment="1">
      <alignment horizontal="center"/>
    </xf>
    <xf numFmtId="0" fontId="28" fillId="33" borderId="19" xfId="0" applyFont="1" applyFill="1" applyBorder="1" applyAlignment="1">
      <alignment horizontal="center"/>
    </xf>
    <xf numFmtId="0" fontId="1" fillId="0" borderId="0" xfId="0" applyFont="1" applyAlignment="1">
      <alignment horizontal="center"/>
    </xf>
    <xf numFmtId="0" fontId="14" fillId="0" borderId="0" xfId="0" applyFont="1" applyAlignment="1">
      <alignment horizontal="center" vertical="center"/>
    </xf>
    <xf numFmtId="0" fontId="26" fillId="0" borderId="0" xfId="0" applyFont="1" applyBorder="1" applyAlignment="1">
      <alignment horizontal="center"/>
    </xf>
    <xf numFmtId="0" fontId="16" fillId="0" borderId="0" xfId="0" applyFont="1" applyBorder="1" applyAlignment="1">
      <alignment horizontal="center"/>
    </xf>
    <xf numFmtId="0" fontId="2" fillId="0" borderId="0" xfId="0" applyFont="1" applyAlignment="1">
      <alignment horizontal="center" vertical="center"/>
    </xf>
    <xf numFmtId="0" fontId="10" fillId="0" borderId="0" xfId="0" applyFont="1" applyBorder="1" applyAlignment="1">
      <alignment horizontal="right"/>
    </xf>
    <xf numFmtId="0" fontId="47" fillId="0" borderId="0" xfId="0" applyFont="1" applyBorder="1" applyAlignment="1">
      <alignment horizontal="center"/>
    </xf>
    <xf numFmtId="0" fontId="20" fillId="0" borderId="24" xfId="0" applyFont="1" applyBorder="1" applyAlignment="1">
      <alignment horizontal="center"/>
    </xf>
    <xf numFmtId="0" fontId="20" fillId="0" borderId="24" xfId="0" applyFont="1" applyBorder="1" applyAlignment="1">
      <alignment horizontal="center"/>
    </xf>
    <xf numFmtId="0" fontId="16" fillId="0" borderId="0" xfId="0" applyFont="1" applyBorder="1" applyAlignment="1">
      <alignment horizontal="right"/>
    </xf>
    <xf numFmtId="0" fontId="31" fillId="0" borderId="0" xfId="0" applyFont="1" applyBorder="1" applyAlignment="1">
      <alignment horizontal="center"/>
    </xf>
    <xf numFmtId="0" fontId="15" fillId="0" borderId="16" xfId="0" applyNumberFormat="1" applyFont="1" applyBorder="1" applyAlignment="1">
      <alignment horizontal="center" vertical="center" wrapText="1"/>
    </xf>
    <xf numFmtId="0" fontId="14" fillId="0" borderId="0" xfId="0" applyFont="1" applyBorder="1" applyAlignment="1">
      <alignment horizontal="center" vertical="center"/>
    </xf>
    <xf numFmtId="0" fontId="15" fillId="0" borderId="34"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41" fontId="8" fillId="0" borderId="16" xfId="63" applyNumberFormat="1" applyFont="1" applyBorder="1" applyAlignment="1">
      <alignment horizontal="center" vertical="center" wrapText="1"/>
      <protection/>
    </xf>
    <xf numFmtId="41" fontId="5" fillId="0" borderId="0" xfId="63" applyNumberFormat="1" applyFont="1" applyBorder="1" applyAlignment="1">
      <alignment horizontal="center"/>
      <protection/>
    </xf>
    <xf numFmtId="41" fontId="9" fillId="0" borderId="0" xfId="63" applyNumberFormat="1" applyFont="1" applyAlignment="1">
      <alignment horizontal="center"/>
      <protection/>
    </xf>
    <xf numFmtId="41" fontId="26" fillId="0" borderId="0" xfId="63" applyNumberFormat="1" applyFont="1" applyAlignment="1">
      <alignment horizontal="center"/>
      <protection/>
    </xf>
    <xf numFmtId="41" fontId="7" fillId="0" borderId="0" xfId="63" applyNumberFormat="1" applyFont="1" applyBorder="1" applyAlignment="1">
      <alignment horizontal="right"/>
      <protection/>
    </xf>
    <xf numFmtId="41" fontId="8" fillId="0" borderId="16" xfId="63" applyNumberFormat="1" applyFont="1" applyBorder="1" applyAlignment="1">
      <alignment horizontal="center"/>
      <protection/>
    </xf>
    <xf numFmtId="41" fontId="10" fillId="0" borderId="0" xfId="63" applyNumberFormat="1" applyFont="1" applyAlignment="1">
      <alignment horizontal="center"/>
      <protection/>
    </xf>
    <xf numFmtId="0" fontId="8" fillId="0" borderId="0" xfId="0" applyFont="1" applyBorder="1" applyAlignment="1">
      <alignment horizontal="center"/>
    </xf>
    <xf numFmtId="0" fontId="20" fillId="0" borderId="0" xfId="0" applyFont="1" applyBorder="1" applyAlignment="1">
      <alignment horizontal="center"/>
    </xf>
    <xf numFmtId="0" fontId="16" fillId="0" borderId="0" xfId="0" applyFont="1" applyBorder="1" applyAlignment="1">
      <alignment/>
    </xf>
    <xf numFmtId="0" fontId="28" fillId="0" borderId="0" xfId="67" applyNumberFormat="1" applyFont="1" applyFill="1" applyBorder="1" applyAlignment="1" applyProtection="1">
      <alignment horizontal="justify" wrapText="1"/>
      <protection hidden="1"/>
    </xf>
    <xf numFmtId="0" fontId="14" fillId="0" borderId="0" xfId="0" applyFont="1" applyFill="1" applyAlignment="1">
      <alignment horizontal="center"/>
    </xf>
    <xf numFmtId="49" fontId="31" fillId="0" borderId="0" xfId="0" applyNumberFormat="1" applyFont="1" applyFill="1" applyBorder="1" applyAlignment="1">
      <alignment horizontal="center"/>
    </xf>
    <xf numFmtId="175" fontId="28" fillId="0" borderId="0" xfId="42" applyNumberFormat="1" applyFont="1" applyFill="1" applyBorder="1" applyAlignment="1">
      <alignment horizontal="right"/>
    </xf>
    <xf numFmtId="175" fontId="28" fillId="0" borderId="0" xfId="42" applyNumberFormat="1" applyFont="1" applyFill="1" applyBorder="1" applyAlignment="1">
      <alignment horizontal="center"/>
    </xf>
    <xf numFmtId="175" fontId="14" fillId="0" borderId="23" xfId="42" applyNumberFormat="1" applyFont="1" applyFill="1" applyBorder="1" applyAlignment="1">
      <alignment horizontal="right"/>
    </xf>
    <xf numFmtId="195" fontId="28" fillId="0" borderId="0" xfId="0" applyNumberFormat="1" applyFont="1" applyFill="1" applyBorder="1" applyAlignment="1">
      <alignment horizontal="justify" wrapText="1"/>
    </xf>
    <xf numFmtId="14" fontId="28" fillId="0" borderId="20" xfId="59" applyNumberFormat="1" applyFont="1" applyFill="1" applyBorder="1" applyAlignment="1">
      <alignment horizontal="right" wrapText="1"/>
      <protection/>
    </xf>
    <xf numFmtId="0" fontId="28" fillId="0" borderId="20" xfId="59" applyNumberFormat="1" applyFont="1" applyFill="1" applyBorder="1" applyAlignment="1" quotePrefix="1">
      <alignment horizontal="right"/>
      <protection/>
    </xf>
    <xf numFmtId="175" fontId="28" fillId="0" borderId="24" xfId="42" applyNumberFormat="1" applyFont="1" applyFill="1" applyBorder="1" applyAlignment="1">
      <alignment horizontal="right"/>
    </xf>
    <xf numFmtId="175" fontId="28" fillId="0" borderId="0" xfId="42" applyNumberFormat="1" applyFont="1" applyFill="1" applyBorder="1" applyAlignment="1" quotePrefix="1">
      <alignment horizontal="center"/>
    </xf>
    <xf numFmtId="175" fontId="33" fillId="0" borderId="0" xfId="42" applyNumberFormat="1" applyFont="1" applyFill="1" applyBorder="1" applyAlignment="1">
      <alignment horizontal="right"/>
    </xf>
    <xf numFmtId="0" fontId="28" fillId="0" borderId="0" xfId="67" applyNumberFormat="1" applyFont="1" applyFill="1" applyBorder="1" applyAlignment="1" applyProtection="1">
      <alignment wrapText="1"/>
      <protection hidden="1"/>
    </xf>
    <xf numFmtId="175" fontId="33" fillId="0" borderId="0" xfId="42" applyNumberFormat="1" applyFont="1" applyFill="1" applyBorder="1" applyAlignment="1">
      <alignment/>
    </xf>
    <xf numFmtId="175" fontId="28" fillId="36" borderId="0" xfId="42" applyNumberFormat="1" applyFont="1" applyFill="1" applyBorder="1" applyAlignment="1">
      <alignment/>
    </xf>
    <xf numFmtId="175" fontId="28" fillId="36" borderId="0" xfId="42" applyNumberFormat="1" applyFont="1" applyFill="1" applyBorder="1" applyAlignment="1">
      <alignment horizontal="center"/>
    </xf>
    <xf numFmtId="0" fontId="28" fillId="0" borderId="0" xfId="67" applyNumberFormat="1" applyFont="1" applyFill="1" applyBorder="1" applyAlignment="1" applyProtection="1">
      <alignment horizontal="justify" vertical="top" wrapText="1"/>
      <protection hidden="1"/>
    </xf>
    <xf numFmtId="0" fontId="28" fillId="36" borderId="0" xfId="67" applyNumberFormat="1" applyFont="1" applyFill="1" applyBorder="1" applyAlignment="1" applyProtection="1">
      <alignment horizontal="justify" wrapText="1"/>
      <protection hidden="1"/>
    </xf>
    <xf numFmtId="175" fontId="28" fillId="0" borderId="24" xfId="42" applyNumberFormat="1" applyFont="1" applyFill="1" applyBorder="1" applyAlignment="1">
      <alignment/>
    </xf>
    <xf numFmtId="175" fontId="28" fillId="0" borderId="0" xfId="42" applyNumberFormat="1" applyFont="1" applyFill="1" applyBorder="1" applyAlignment="1">
      <alignment/>
    </xf>
    <xf numFmtId="14" fontId="28" fillId="0" borderId="20" xfId="67" applyNumberFormat="1" applyFont="1" applyFill="1" applyBorder="1" applyAlignment="1" applyProtection="1">
      <alignment horizontal="center" wrapText="1"/>
      <protection hidden="1"/>
    </xf>
    <xf numFmtId="0" fontId="28" fillId="0" borderId="20" xfId="67" applyNumberFormat="1" applyFont="1" applyFill="1" applyBorder="1" applyAlignment="1" applyProtection="1">
      <alignment horizontal="center" wrapText="1"/>
      <protection hidden="1"/>
    </xf>
    <xf numFmtId="14" fontId="28" fillId="0" borderId="0" xfId="67" applyNumberFormat="1" applyFont="1" applyFill="1" applyBorder="1" applyAlignment="1" applyProtection="1">
      <alignment horizontal="center" wrapText="1"/>
      <protection hidden="1"/>
    </xf>
    <xf numFmtId="0" fontId="28" fillId="0" borderId="0" xfId="67" applyNumberFormat="1" applyFont="1" applyFill="1" applyBorder="1" applyAlignment="1" applyProtection="1">
      <alignment horizontal="center" wrapText="1"/>
      <protection hidden="1"/>
    </xf>
    <xf numFmtId="175" fontId="28" fillId="0" borderId="20" xfId="42" applyNumberFormat="1" applyFont="1" applyFill="1" applyBorder="1" applyAlignment="1">
      <alignment/>
    </xf>
    <xf numFmtId="175" fontId="14" fillId="0" borderId="23" xfId="42" applyNumberFormat="1" applyFont="1" applyFill="1" applyBorder="1" applyAlignment="1">
      <alignment/>
    </xf>
    <xf numFmtId="41" fontId="28" fillId="0" borderId="0" xfId="59" applyNumberFormat="1" applyFont="1" applyFill="1" applyBorder="1" applyAlignment="1">
      <alignment horizontal="center"/>
      <protection/>
    </xf>
    <xf numFmtId="0" fontId="14" fillId="0" borderId="20" xfId="59" applyNumberFormat="1" applyFont="1" applyFill="1" applyBorder="1" applyAlignment="1">
      <alignment horizontal="left"/>
      <protection/>
    </xf>
    <xf numFmtId="0" fontId="14" fillId="0" borderId="20" xfId="59" applyNumberFormat="1" applyFont="1" applyFill="1" applyBorder="1" applyAlignment="1">
      <alignment horizontal="center" wrapText="1"/>
      <protection/>
    </xf>
    <xf numFmtId="41" fontId="14" fillId="0" borderId="0" xfId="59" applyNumberFormat="1" applyFont="1" applyFill="1" applyBorder="1" applyAlignment="1">
      <alignment horizontal="center"/>
      <protection/>
    </xf>
    <xf numFmtId="41" fontId="28" fillId="0" borderId="0" xfId="59" applyNumberFormat="1" applyFont="1" applyFill="1" applyBorder="1" applyAlignment="1">
      <alignment horizontal="right"/>
      <protection/>
    </xf>
    <xf numFmtId="41" fontId="28" fillId="0" borderId="0" xfId="42" applyNumberFormat="1" applyFont="1" applyFill="1" applyBorder="1" applyAlignment="1">
      <alignment horizontal="right"/>
    </xf>
    <xf numFmtId="41" fontId="14" fillId="0" borderId="0" xfId="42" applyNumberFormat="1" applyFont="1" applyFill="1" applyBorder="1" applyAlignment="1">
      <alignment horizontal="center" wrapText="1"/>
    </xf>
    <xf numFmtId="41" fontId="28" fillId="0" borderId="0" xfId="42" applyNumberFormat="1" applyFont="1" applyFill="1" applyBorder="1" applyAlignment="1">
      <alignment horizontal="center"/>
    </xf>
    <xf numFmtId="0" fontId="14" fillId="0" borderId="23" xfId="59" applyNumberFormat="1" applyFont="1" applyFill="1" applyBorder="1" applyAlignment="1">
      <alignment horizontal="left"/>
      <protection/>
    </xf>
    <xf numFmtId="41" fontId="14" fillId="0" borderId="23" xfId="59" applyNumberFormat="1" applyFont="1" applyFill="1" applyBorder="1" applyAlignment="1">
      <alignment horizontal="center"/>
      <protection/>
    </xf>
    <xf numFmtId="41" fontId="14" fillId="0" borderId="20" xfId="59" applyNumberFormat="1" applyFont="1" applyFill="1" applyBorder="1" applyAlignment="1">
      <alignment horizontal="center" wrapText="1"/>
      <protection/>
    </xf>
    <xf numFmtId="41" fontId="14" fillId="0" borderId="20" xfId="42" applyNumberFormat="1" applyFont="1" applyFill="1" applyBorder="1" applyAlignment="1">
      <alignment horizontal="center" wrapText="1"/>
    </xf>
    <xf numFmtId="41" fontId="14" fillId="0" borderId="0" xfId="59" applyNumberFormat="1" applyFont="1" applyFill="1" applyBorder="1" applyAlignment="1">
      <alignment horizontal="center" wrapText="1"/>
      <protection/>
    </xf>
    <xf numFmtId="41" fontId="28" fillId="0" borderId="0" xfId="59" applyNumberFormat="1" applyFont="1" applyFill="1" applyBorder="1" applyAlignment="1">
      <alignment horizontal="center" wrapText="1"/>
      <protection/>
    </xf>
    <xf numFmtId="41" fontId="28" fillId="0" borderId="0" xfId="42" applyNumberFormat="1" applyFont="1" applyFill="1" applyBorder="1" applyAlignment="1">
      <alignment horizontal="center" wrapText="1"/>
    </xf>
    <xf numFmtId="37" fontId="28" fillId="0" borderId="35" xfId="59" applyNumberFormat="1" applyFont="1" applyFill="1" applyBorder="1" applyAlignment="1">
      <alignment/>
      <protection/>
    </xf>
    <xf numFmtId="0" fontId="28" fillId="0" borderId="0" xfId="0" applyFont="1" applyFill="1" applyAlignment="1">
      <alignment horizontal="justify" wrapText="1"/>
    </xf>
    <xf numFmtId="0" fontId="14" fillId="0" borderId="0" xfId="0" applyFont="1" applyFill="1" applyBorder="1" applyAlignment="1">
      <alignment horizontal="center"/>
    </xf>
    <xf numFmtId="0" fontId="14" fillId="0" borderId="20" xfId="0" applyFont="1" applyFill="1" applyBorder="1" applyAlignment="1">
      <alignment horizontal="center"/>
    </xf>
    <xf numFmtId="38" fontId="14" fillId="0" borderId="0" xfId="61" applyNumberFormat="1" applyFont="1" applyFill="1" applyBorder="1" applyAlignment="1">
      <alignment horizontal="center" wrapText="1"/>
      <protection/>
    </xf>
    <xf numFmtId="38" fontId="14" fillId="0" borderId="20" xfId="61" applyNumberFormat="1" applyFont="1" applyFill="1" applyBorder="1" applyAlignment="1">
      <alignment horizontal="center" wrapText="1"/>
      <protection/>
    </xf>
    <xf numFmtId="175" fontId="14" fillId="0" borderId="24" xfId="42" applyNumberFormat="1" applyFont="1" applyFill="1" applyBorder="1" applyAlignment="1">
      <alignment horizontal="right"/>
    </xf>
    <xf numFmtId="175" fontId="14" fillId="0" borderId="0" xfId="42" applyNumberFormat="1" applyFont="1" applyFill="1" applyBorder="1" applyAlignment="1">
      <alignment horizontal="right"/>
    </xf>
    <xf numFmtId="175" fontId="14" fillId="0" borderId="20" xfId="42" applyNumberFormat="1" applyFont="1" applyFill="1" applyBorder="1" applyAlignment="1">
      <alignment horizontal="right"/>
    </xf>
    <xf numFmtId="175" fontId="14" fillId="0" borderId="22" xfId="42" applyNumberFormat="1" applyFont="1" applyFill="1" applyBorder="1" applyAlignment="1">
      <alignment horizontal="right"/>
    </xf>
    <xf numFmtId="0" fontId="14" fillId="0" borderId="24" xfId="0" applyFont="1" applyFill="1" applyBorder="1" applyAlignment="1">
      <alignment horizontal="center" wrapText="1"/>
    </xf>
    <xf numFmtId="0" fontId="14" fillId="0" borderId="24" xfId="0" applyFont="1" applyFill="1" applyBorder="1" applyAlignment="1">
      <alignment horizontal="center"/>
    </xf>
    <xf numFmtId="38" fontId="14" fillId="0" borderId="21" xfId="61" applyNumberFormat="1" applyFont="1" applyFill="1" applyBorder="1" applyAlignment="1">
      <alignment horizontal="center" wrapText="1"/>
      <protection/>
    </xf>
    <xf numFmtId="38" fontId="14" fillId="0" borderId="24" xfId="61" applyNumberFormat="1" applyFont="1" applyFill="1" applyBorder="1" applyAlignment="1">
      <alignment horizontal="center" wrapText="1"/>
      <protection/>
    </xf>
    <xf numFmtId="49" fontId="28" fillId="0" borderId="24" xfId="59" applyNumberFormat="1" applyFont="1" applyFill="1" applyBorder="1" applyAlignment="1">
      <alignment horizontal="center"/>
      <protection/>
    </xf>
    <xf numFmtId="175" fontId="28" fillId="0" borderId="24" xfId="42" applyNumberFormat="1" applyFont="1" applyFill="1" applyBorder="1" applyAlignment="1">
      <alignment horizontal="left"/>
    </xf>
    <xf numFmtId="43" fontId="28" fillId="0" borderId="24" xfId="42" applyNumberFormat="1" applyFont="1" applyFill="1" applyBorder="1" applyAlignment="1">
      <alignment horizontal="right"/>
    </xf>
    <xf numFmtId="38" fontId="28" fillId="0" borderId="0" xfId="61" applyNumberFormat="1" applyFont="1" applyFill="1" applyBorder="1" applyAlignment="1">
      <alignment horizontal="center"/>
      <protection/>
    </xf>
    <xf numFmtId="175" fontId="28" fillId="0" borderId="0" xfId="42" applyNumberFormat="1" applyFont="1" applyFill="1" applyBorder="1" applyAlignment="1">
      <alignment horizontal="left"/>
    </xf>
    <xf numFmtId="43" fontId="28" fillId="0" borderId="0" xfId="42" applyFont="1" applyFill="1" applyBorder="1" applyAlignment="1">
      <alignment horizontal="right"/>
    </xf>
    <xf numFmtId="0" fontId="28" fillId="0" borderId="20" xfId="59" applyNumberFormat="1" applyFont="1" applyFill="1" applyBorder="1" applyAlignment="1">
      <alignment horizontal="center"/>
      <protection/>
    </xf>
    <xf numFmtId="49" fontId="14" fillId="0" borderId="23" xfId="59" applyNumberFormat="1" applyFont="1" applyFill="1" applyBorder="1" applyAlignment="1">
      <alignment horizontal="center"/>
      <protection/>
    </xf>
    <xf numFmtId="175" fontId="14" fillId="0" borderId="23" xfId="42" applyNumberFormat="1" applyFont="1" applyFill="1" applyBorder="1" applyAlignment="1">
      <alignment horizontal="center"/>
    </xf>
    <xf numFmtId="175" fontId="14" fillId="0" borderId="20" xfId="42" applyNumberFormat="1" applyFont="1" applyFill="1" applyBorder="1" applyAlignment="1">
      <alignment horizontal="center" wrapText="1"/>
    </xf>
    <xf numFmtId="175" fontId="14" fillId="0" borderId="20" xfId="42" applyNumberFormat="1" applyFont="1" applyFill="1" applyBorder="1" applyAlignment="1">
      <alignment horizontal="left" wrapText="1"/>
    </xf>
    <xf numFmtId="41" fontId="16" fillId="0" borderId="24" xfId="59" applyNumberFormat="1" applyFont="1" applyFill="1" applyBorder="1" applyAlignment="1">
      <alignment horizontal="center"/>
      <protection/>
    </xf>
    <xf numFmtId="37" fontId="16" fillId="0" borderId="0" xfId="59" applyNumberFormat="1" applyFont="1" applyFill="1" applyBorder="1" applyAlignment="1">
      <alignment horizontal="left"/>
      <protection/>
    </xf>
    <xf numFmtId="41" fontId="16" fillId="0" borderId="0" xfId="59" applyNumberFormat="1" applyFont="1" applyFill="1" applyBorder="1" applyAlignment="1">
      <alignment horizontal="center"/>
      <protection/>
    </xf>
    <xf numFmtId="37" fontId="16" fillId="0" borderId="24" xfId="59" applyNumberFormat="1" applyFont="1" applyFill="1" applyBorder="1" applyAlignment="1">
      <alignment horizontal="left"/>
      <protection/>
    </xf>
    <xf numFmtId="9" fontId="16" fillId="0" borderId="0" xfId="59" applyNumberFormat="1" applyFont="1" applyFill="1" applyBorder="1" applyAlignment="1">
      <alignment horizontal="center"/>
      <protection/>
    </xf>
    <xf numFmtId="9" fontId="16" fillId="0" borderId="24" xfId="59" applyNumberFormat="1" applyFont="1" applyFill="1" applyBorder="1" applyAlignment="1">
      <alignment horizontal="center"/>
      <protection/>
    </xf>
    <xf numFmtId="0" fontId="28" fillId="0" borderId="20" xfId="59" applyNumberFormat="1" applyFont="1" applyFill="1" applyBorder="1" applyAlignment="1">
      <alignment horizontal="right" wrapText="1"/>
      <protection/>
    </xf>
    <xf numFmtId="41" fontId="14" fillId="0" borderId="23" xfId="42" applyNumberFormat="1" applyFont="1" applyFill="1" applyBorder="1" applyAlignment="1">
      <alignment/>
    </xf>
    <xf numFmtId="0" fontId="28" fillId="0" borderId="20" xfId="59" applyFont="1" applyFill="1" applyBorder="1" applyAlignment="1" quotePrefix="1">
      <alignment horizontal="right"/>
      <protection/>
    </xf>
    <xf numFmtId="175" fontId="41" fillId="0" borderId="20" xfId="42" applyNumberFormat="1" applyFont="1" applyFill="1" applyBorder="1" applyAlignment="1">
      <alignment horizontal="right" wrapText="1"/>
    </xf>
    <xf numFmtId="175" fontId="28" fillId="0" borderId="20" xfId="42" applyNumberFormat="1" applyFont="1" applyFill="1" applyBorder="1" applyAlignment="1">
      <alignment horizontal="center" wrapText="1"/>
    </xf>
    <xf numFmtId="175" fontId="28" fillId="0" borderId="20" xfId="42" applyNumberFormat="1" applyFont="1" applyFill="1" applyBorder="1" applyAlignment="1">
      <alignment horizontal="center"/>
    </xf>
    <xf numFmtId="9" fontId="28" fillId="0" borderId="0" xfId="70" applyFont="1" applyFill="1" applyBorder="1" applyAlignment="1">
      <alignment horizontal="center"/>
    </xf>
    <xf numFmtId="9" fontId="28" fillId="0" borderId="0" xfId="70" applyNumberFormat="1" applyFont="1" applyFill="1" applyBorder="1" applyAlignment="1">
      <alignment horizontal="center"/>
    </xf>
    <xf numFmtId="175" fontId="44" fillId="0" borderId="0" xfId="42" applyNumberFormat="1" applyFont="1" applyFill="1" applyBorder="1" applyAlignment="1">
      <alignment horizontal="center"/>
    </xf>
    <xf numFmtId="175" fontId="44" fillId="0" borderId="0" xfId="42" applyNumberFormat="1" applyFont="1" applyFill="1" applyBorder="1" applyAlignment="1">
      <alignment horizontal="right"/>
    </xf>
    <xf numFmtId="9" fontId="14" fillId="0" borderId="23" xfId="70" applyFont="1" applyFill="1" applyBorder="1" applyAlignment="1">
      <alignment horizontal="center"/>
    </xf>
    <xf numFmtId="3" fontId="14" fillId="0" borderId="23" xfId="65" applyNumberFormat="1" applyFont="1" applyFill="1" applyBorder="1" applyAlignment="1">
      <alignment horizontal="right"/>
      <protection/>
    </xf>
    <xf numFmtId="0" fontId="28" fillId="0" borderId="20" xfId="59" applyFont="1" applyFill="1" applyBorder="1" applyAlignment="1">
      <alignment horizontal="center" wrapText="1"/>
      <protection/>
    </xf>
    <xf numFmtId="175" fontId="28" fillId="35" borderId="0" xfId="42" applyNumberFormat="1" applyFont="1" applyFill="1" applyBorder="1" applyAlignment="1">
      <alignment horizontal="right"/>
    </xf>
    <xf numFmtId="175" fontId="33" fillId="35" borderId="0" xfId="42" applyNumberFormat="1" applyFont="1" applyFill="1" applyBorder="1" applyAlignment="1">
      <alignment horizontal="right"/>
    </xf>
    <xf numFmtId="195" fontId="28" fillId="35" borderId="0" xfId="0" applyNumberFormat="1" applyFont="1" applyFill="1" applyBorder="1" applyAlignment="1">
      <alignment horizontal="justify" wrapText="1"/>
    </xf>
    <xf numFmtId="0" fontId="28" fillId="0" borderId="0" xfId="0" applyFont="1" applyAlignment="1">
      <alignment horizontal="justify" wrapText="1"/>
    </xf>
    <xf numFmtId="0" fontId="2" fillId="0" borderId="0" xfId="0" applyFont="1" applyAlignment="1">
      <alignment horizontal="justify" wrapText="1"/>
    </xf>
    <xf numFmtId="0" fontId="28" fillId="0" borderId="20" xfId="59" applyFont="1" applyFill="1" applyBorder="1" applyAlignment="1">
      <alignment horizontal="center" wrapText="1"/>
      <protection/>
    </xf>
    <xf numFmtId="0" fontId="28" fillId="0" borderId="20" xfId="59" applyFont="1" applyFill="1" applyBorder="1" applyAlignment="1" quotePrefix="1">
      <alignment horizontal="center"/>
      <protection/>
    </xf>
    <xf numFmtId="0" fontId="28" fillId="0" borderId="20" xfId="59" applyFont="1" applyFill="1" applyBorder="1" applyAlignment="1">
      <alignment horizontal="right" wrapText="1"/>
      <protection/>
    </xf>
    <xf numFmtId="0" fontId="14" fillId="0" borderId="20" xfId="65" applyNumberFormat="1" applyFont="1" applyFill="1" applyBorder="1" applyAlignment="1">
      <alignment horizontal="center" wrapText="1"/>
      <protection/>
    </xf>
    <xf numFmtId="0" fontId="14" fillId="0" borderId="20" xfId="59" applyNumberFormat="1" applyFont="1" applyFill="1" applyBorder="1" applyAlignment="1">
      <alignment horizontal="right" wrapText="1"/>
      <protection/>
    </xf>
    <xf numFmtId="3" fontId="7" fillId="0" borderId="24" xfId="65" applyNumberFormat="1" applyFont="1" applyFill="1" applyBorder="1" applyAlignment="1">
      <alignment horizontal="center"/>
      <protection/>
    </xf>
    <xf numFmtId="175" fontId="14" fillId="0" borderId="24" xfId="42" applyNumberFormat="1" applyFont="1" applyFill="1" applyBorder="1" applyAlignment="1">
      <alignment horizontal="center"/>
    </xf>
    <xf numFmtId="10" fontId="14" fillId="0" borderId="0" xfId="42" applyNumberFormat="1" applyFont="1" applyFill="1" applyBorder="1" applyAlignment="1">
      <alignment horizontal="center"/>
    </xf>
    <xf numFmtId="3" fontId="7" fillId="0" borderId="0" xfId="65" applyNumberFormat="1" applyFont="1" applyFill="1" applyBorder="1" applyAlignment="1">
      <alignment horizontal="center"/>
      <protection/>
    </xf>
    <xf numFmtId="10" fontId="14" fillId="0" borderId="0" xfId="59" applyNumberFormat="1" applyFont="1" applyBorder="1" applyAlignment="1">
      <alignment horizontal="right"/>
      <protection/>
    </xf>
    <xf numFmtId="10" fontId="14" fillId="0" borderId="0" xfId="70" applyNumberFormat="1" applyFont="1" applyBorder="1" applyAlignment="1">
      <alignment horizontal="right"/>
    </xf>
    <xf numFmtId="10" fontId="14" fillId="0" borderId="0" xfId="42" applyNumberFormat="1" applyFont="1" applyFill="1" applyBorder="1" applyAlignment="1">
      <alignment horizontal="right"/>
    </xf>
    <xf numFmtId="9" fontId="14" fillId="0" borderId="0" xfId="70" applyFont="1" applyBorder="1" applyAlignment="1">
      <alignment horizontal="right"/>
    </xf>
    <xf numFmtId="175" fontId="14" fillId="0" borderId="0" xfId="42" applyNumberFormat="1" applyFont="1" applyFill="1" applyBorder="1" applyAlignment="1">
      <alignment horizontal="center"/>
    </xf>
    <xf numFmtId="43" fontId="14" fillId="0" borderId="0" xfId="42" applyFont="1" applyBorder="1" applyAlignment="1">
      <alignment/>
    </xf>
    <xf numFmtId="43" fontId="14" fillId="0" borderId="0" xfId="42" applyFont="1" applyFill="1" applyBorder="1" applyAlignment="1">
      <alignment horizontal="center"/>
    </xf>
    <xf numFmtId="0" fontId="43" fillId="0" borderId="0" xfId="66" applyNumberFormat="1" applyFont="1" applyFill="1" applyBorder="1" applyAlignment="1">
      <alignment horizontal="left" wrapText="1"/>
      <protection/>
    </xf>
    <xf numFmtId="172" fontId="14" fillId="0" borderId="0" xfId="0" applyNumberFormat="1" applyFont="1" applyBorder="1" applyAlignment="1">
      <alignment horizontal="left"/>
    </xf>
    <xf numFmtId="0" fontId="7" fillId="0" borderId="0" xfId="59" applyNumberFormat="1" applyFont="1" applyFill="1" applyBorder="1" applyAlignment="1">
      <alignment horizontal="center"/>
      <protection/>
    </xf>
    <xf numFmtId="175" fontId="28" fillId="0" borderId="35" xfId="42" applyNumberFormat="1" applyFont="1" applyFill="1" applyBorder="1" applyAlignment="1">
      <alignment horizontal="center"/>
    </xf>
    <xf numFmtId="39" fontId="14" fillId="0" borderId="0" xfId="44" applyNumberFormat="1" applyFont="1" applyFill="1" applyBorder="1" applyAlignment="1">
      <alignment horizontal="center"/>
    </xf>
    <xf numFmtId="43" fontId="7" fillId="0" borderId="0" xfId="44" applyFont="1" applyFill="1" applyBorder="1" applyAlignment="1">
      <alignment horizontal="center"/>
    </xf>
    <xf numFmtId="0" fontId="26" fillId="0" borderId="0" xfId="58" applyFont="1" applyBorder="1" applyAlignment="1">
      <alignment horizontal="center"/>
      <protection/>
    </xf>
    <xf numFmtId="0" fontId="16" fillId="0" borderId="0" xfId="58" applyFont="1" applyBorder="1" applyAlignment="1">
      <alignment horizontal="center"/>
      <protection/>
    </xf>
    <xf numFmtId="0" fontId="10" fillId="0" borderId="0" xfId="58" applyFont="1" applyBorder="1" applyAlignment="1">
      <alignment horizontal="right"/>
      <protection/>
    </xf>
    <xf numFmtId="0" fontId="47" fillId="0" borderId="0" xfId="58" applyFont="1" applyBorder="1" applyAlignment="1">
      <alignment horizontal="center"/>
      <protection/>
    </xf>
    <xf numFmtId="0" fontId="2" fillId="0" borderId="0" xfId="58" applyFont="1" applyAlignment="1">
      <alignment horizontal="center" vertical="center"/>
      <protection/>
    </xf>
    <xf numFmtId="0" fontId="2" fillId="0" borderId="0" xfId="58" applyFont="1" applyAlignment="1">
      <alignment horizontal="center" vertical="center"/>
      <protection/>
    </xf>
    <xf numFmtId="43" fontId="14" fillId="0" borderId="0" xfId="58" applyNumberFormat="1" applyFont="1" applyAlignment="1">
      <alignment horizont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Bao cao tai chinh 280405" xfId="59"/>
    <cellStyle name="Normal_Bao cao tai chinh 280405 2" xfId="60"/>
    <cellStyle name="Normal_BCao" xfId="61"/>
    <cellStyle name="Normal_BCKT mau nam 2007-Final" xfId="62"/>
    <cellStyle name="Normal_Kiem toan 2007" xfId="63"/>
    <cellStyle name="Normal_Kiem toan 2007 2" xfId="64"/>
    <cellStyle name="Normal_Thuyet minh" xfId="65"/>
    <cellStyle name="Normal_Thuyet minh TSCD" xfId="66"/>
    <cellStyle name="Normal_Tong hop bao cao (blank) (version 1)" xfId="67"/>
    <cellStyle name="Note" xfId="68"/>
    <cellStyle name="Output" xfId="69"/>
    <cellStyle name="Percent" xfId="70"/>
    <cellStyle name="Title" xfId="71"/>
    <cellStyle name="Total" xfId="72"/>
    <cellStyle name="Warning Text" xfId="73"/>
  </cellStyles>
  <dxfs count="40">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rgb="FF3366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10.10.1.15/apps/StockBoard/APSI/skins/Web/image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1457325</xdr:colOff>
      <xdr:row>3</xdr:row>
      <xdr:rowOff>57150</xdr:rowOff>
    </xdr:to>
    <xdr:pic>
      <xdr:nvPicPr>
        <xdr:cNvPr id="1" name="Picture 2" descr="http://10.10.1.15/apps/StockBoard/APSI/skins/Web/images/logo.gif"/>
        <xdr:cNvPicPr preferRelativeResize="1">
          <a:picLocks noChangeAspect="1"/>
        </xdr:cNvPicPr>
      </xdr:nvPicPr>
      <xdr:blipFill>
        <a:blip r:link="rId1"/>
        <a:stretch>
          <a:fillRect/>
        </a:stretch>
      </xdr:blipFill>
      <xdr:spPr>
        <a:xfrm>
          <a:off x="28575" y="9525"/>
          <a:ext cx="1419225" cy="638175"/>
        </a:xfrm>
        <a:prstGeom prst="rect">
          <a:avLst/>
        </a:prstGeom>
        <a:noFill/>
        <a:ln w="9525" cmpd="sng">
          <a:noFill/>
        </a:ln>
      </xdr:spPr>
    </xdr:pic>
    <xdr:clientData/>
  </xdr:twoCellAnchor>
  <xdr:twoCellAnchor>
    <xdr:from>
      <xdr:col>0</xdr:col>
      <xdr:colOff>9525</xdr:colOff>
      <xdr:row>3</xdr:row>
      <xdr:rowOff>104775</xdr:rowOff>
    </xdr:from>
    <xdr:to>
      <xdr:col>4</xdr:col>
      <xdr:colOff>1200150</xdr:colOff>
      <xdr:row>3</xdr:row>
      <xdr:rowOff>104775</xdr:rowOff>
    </xdr:to>
    <xdr:sp>
      <xdr:nvSpPr>
        <xdr:cNvPr id="2" name="Line 3"/>
        <xdr:cNvSpPr>
          <a:spLocks/>
        </xdr:cNvSpPr>
      </xdr:nvSpPr>
      <xdr:spPr>
        <a:xfrm>
          <a:off x="9525" y="695325"/>
          <a:ext cx="666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1428750</xdr:colOff>
      <xdr:row>3</xdr:row>
      <xdr:rowOff>57150</xdr:rowOff>
    </xdr:to>
    <xdr:pic>
      <xdr:nvPicPr>
        <xdr:cNvPr id="1" name="Picture 88" descr="http://10.10.1.15/apps/StockBoard/APSI/skins/Web/images/logo.gif"/>
        <xdr:cNvPicPr preferRelativeResize="1">
          <a:picLocks noChangeAspect="1"/>
        </xdr:cNvPicPr>
      </xdr:nvPicPr>
      <xdr:blipFill>
        <a:blip r:link="rId1"/>
        <a:stretch>
          <a:fillRect/>
        </a:stretch>
      </xdr:blipFill>
      <xdr:spPr>
        <a:xfrm>
          <a:off x="0" y="9525"/>
          <a:ext cx="1428750" cy="666750"/>
        </a:xfrm>
        <a:prstGeom prst="rect">
          <a:avLst/>
        </a:prstGeom>
        <a:noFill/>
        <a:ln w="9525" cmpd="sng">
          <a:noFill/>
        </a:ln>
      </xdr:spPr>
    </xdr:pic>
    <xdr:clientData/>
  </xdr:twoCellAnchor>
  <xdr:twoCellAnchor>
    <xdr:from>
      <xdr:col>0</xdr:col>
      <xdr:colOff>0</xdr:colOff>
      <xdr:row>4</xdr:row>
      <xdr:rowOff>9525</xdr:rowOff>
    </xdr:from>
    <xdr:to>
      <xdr:col>6</xdr:col>
      <xdr:colOff>1333500</xdr:colOff>
      <xdr:row>4</xdr:row>
      <xdr:rowOff>9525</xdr:rowOff>
    </xdr:to>
    <xdr:sp>
      <xdr:nvSpPr>
        <xdr:cNvPr id="2" name="Line 89"/>
        <xdr:cNvSpPr>
          <a:spLocks/>
        </xdr:cNvSpPr>
      </xdr:nvSpPr>
      <xdr:spPr>
        <a:xfrm>
          <a:off x="0" y="819150"/>
          <a:ext cx="1008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1457325</xdr:colOff>
      <xdr:row>3</xdr:row>
      <xdr:rowOff>57150</xdr:rowOff>
    </xdr:to>
    <xdr:pic>
      <xdr:nvPicPr>
        <xdr:cNvPr id="1" name="Picture 2" descr="http://10.10.1.15/apps/StockBoard/APSI/skins/Web/images/logo.gif"/>
        <xdr:cNvPicPr preferRelativeResize="1">
          <a:picLocks noChangeAspect="1"/>
        </xdr:cNvPicPr>
      </xdr:nvPicPr>
      <xdr:blipFill>
        <a:blip r:link="rId1"/>
        <a:stretch>
          <a:fillRect/>
        </a:stretch>
      </xdr:blipFill>
      <xdr:spPr>
        <a:xfrm>
          <a:off x="28575" y="9525"/>
          <a:ext cx="1419225" cy="638175"/>
        </a:xfrm>
        <a:prstGeom prst="rect">
          <a:avLst/>
        </a:prstGeom>
        <a:noFill/>
        <a:ln w="9525" cmpd="sng">
          <a:noFill/>
        </a:ln>
      </xdr:spPr>
    </xdr:pic>
    <xdr:clientData/>
  </xdr:twoCellAnchor>
  <xdr:twoCellAnchor>
    <xdr:from>
      <xdr:col>0</xdr:col>
      <xdr:colOff>19050</xdr:colOff>
      <xdr:row>3</xdr:row>
      <xdr:rowOff>76200</xdr:rowOff>
    </xdr:from>
    <xdr:to>
      <xdr:col>5</xdr:col>
      <xdr:colOff>9525</xdr:colOff>
      <xdr:row>3</xdr:row>
      <xdr:rowOff>76200</xdr:rowOff>
    </xdr:to>
    <xdr:sp>
      <xdr:nvSpPr>
        <xdr:cNvPr id="2" name="Line 3"/>
        <xdr:cNvSpPr>
          <a:spLocks/>
        </xdr:cNvSpPr>
      </xdr:nvSpPr>
      <xdr:spPr>
        <a:xfrm>
          <a:off x="19050" y="666750"/>
          <a:ext cx="669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149</xdr:row>
      <xdr:rowOff>0</xdr:rowOff>
    </xdr:from>
    <xdr:to>
      <xdr:col>34</xdr:col>
      <xdr:colOff>0</xdr:colOff>
      <xdr:row>149</xdr:row>
      <xdr:rowOff>0</xdr:rowOff>
    </xdr:to>
    <xdr:sp macro="[1]!Macro9">
      <xdr:nvSpPr>
        <xdr:cNvPr id="1" name="Rectangle 1"/>
        <xdr:cNvSpPr>
          <a:spLocks/>
        </xdr:cNvSpPr>
      </xdr:nvSpPr>
      <xdr:spPr>
        <a:xfrm>
          <a:off x="6315075" y="39062025"/>
          <a:ext cx="0" cy="0"/>
        </a:xfrm>
        <a:prstGeom prst="rect">
          <a:avLst/>
        </a:prstGeom>
        <a:solidFill>
          <a:srgbClr val="FFFFFF"/>
        </a:solidFill>
        <a:ln w="9525" cmpd="sng">
          <a:solidFill>
            <a:srgbClr val="1F1F1F"/>
          </a:solidFill>
          <a:headEnd type="none"/>
          <a:tailEnd type="none"/>
        </a:ln>
      </xdr:spPr>
      <xdr:txBody>
        <a:bodyPr vertOverflow="clip" wrap="square" lIns="27432" tIns="22860" rIns="27432" bIns="0"/>
        <a:p>
          <a:pPr algn="ctr">
            <a:defRPr/>
          </a:pPr>
          <a:r>
            <a:rPr lang="en-US" cap="none" sz="1000" b="0" i="0" u="none" baseline="0">
              <a:solidFill>
                <a:srgbClr val="333333"/>
              </a:solidFill>
            </a:rPr>
            <a:t>Show</a:t>
          </a:r>
        </a:p>
      </xdr:txBody>
    </xdr:sp>
    <xdr:clientData/>
  </xdr:twoCellAnchor>
  <xdr:twoCellAnchor>
    <xdr:from>
      <xdr:col>34</xdr:col>
      <xdr:colOff>0</xdr:colOff>
      <xdr:row>149</xdr:row>
      <xdr:rowOff>0</xdr:rowOff>
    </xdr:from>
    <xdr:to>
      <xdr:col>34</xdr:col>
      <xdr:colOff>0</xdr:colOff>
      <xdr:row>149</xdr:row>
      <xdr:rowOff>0</xdr:rowOff>
    </xdr:to>
    <xdr:sp macro="[1]!Macro10">
      <xdr:nvSpPr>
        <xdr:cNvPr id="2" name="Rectangle 2"/>
        <xdr:cNvSpPr>
          <a:spLocks/>
        </xdr:cNvSpPr>
      </xdr:nvSpPr>
      <xdr:spPr>
        <a:xfrm>
          <a:off x="6315075" y="39062025"/>
          <a:ext cx="0" cy="0"/>
        </a:xfrm>
        <a:prstGeom prst="rect">
          <a:avLst/>
        </a:prstGeom>
        <a:solidFill>
          <a:srgbClr val="FFFFFF"/>
        </a:solidFill>
        <a:ln w="9525" cmpd="sng">
          <a:solidFill>
            <a:srgbClr val="1F1F1F"/>
          </a:solidFill>
          <a:headEnd type="none"/>
          <a:tailEnd type="none"/>
        </a:ln>
      </xdr:spPr>
      <xdr:txBody>
        <a:bodyPr vertOverflow="clip" wrap="square" lIns="27432" tIns="22860" rIns="27432" bIns="0"/>
        <a:p>
          <a:pPr algn="ctr">
            <a:defRPr/>
          </a:pPr>
          <a:r>
            <a:rPr lang="en-US" cap="none" sz="1000" b="0" i="0" u="none" baseline="0">
              <a:solidFill>
                <a:srgbClr val="333333"/>
              </a:solidFill>
            </a:rPr>
            <a:t>Show all</a:t>
          </a:r>
        </a:p>
      </xdr:txBody>
    </xdr:sp>
    <xdr:clientData/>
  </xdr:twoCellAnchor>
  <xdr:oneCellAnchor>
    <xdr:from>
      <xdr:col>29</xdr:col>
      <xdr:colOff>142875</xdr:colOff>
      <xdr:row>182</xdr:row>
      <xdr:rowOff>171450</xdr:rowOff>
    </xdr:from>
    <xdr:ext cx="76200" cy="238125"/>
    <xdr:sp fLocksText="0">
      <xdr:nvSpPr>
        <xdr:cNvPr id="3" name="Text Box 4"/>
        <xdr:cNvSpPr txBox="1">
          <a:spLocks noChangeArrowheads="1"/>
        </xdr:cNvSpPr>
      </xdr:nvSpPr>
      <xdr:spPr>
        <a:xfrm>
          <a:off x="5486400" y="46053375"/>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0</xdr:col>
      <xdr:colOff>28575</xdr:colOff>
      <xdr:row>0</xdr:row>
      <xdr:rowOff>9525</xdr:rowOff>
    </xdr:from>
    <xdr:to>
      <xdr:col>6</xdr:col>
      <xdr:colOff>133350</xdr:colOff>
      <xdr:row>3</xdr:row>
      <xdr:rowOff>57150</xdr:rowOff>
    </xdr:to>
    <xdr:pic>
      <xdr:nvPicPr>
        <xdr:cNvPr id="4" name="Picture 7" descr="http://10.10.1.15/apps/StockBoard/APSI/skins/Web/images/logo.gif"/>
        <xdr:cNvPicPr preferRelativeResize="1">
          <a:picLocks noChangeAspect="1"/>
        </xdr:cNvPicPr>
      </xdr:nvPicPr>
      <xdr:blipFill>
        <a:blip r:link="rId1"/>
        <a:stretch>
          <a:fillRect/>
        </a:stretch>
      </xdr:blipFill>
      <xdr:spPr>
        <a:xfrm>
          <a:off x="28575" y="9525"/>
          <a:ext cx="1428750" cy="638175"/>
        </a:xfrm>
        <a:prstGeom prst="rect">
          <a:avLst/>
        </a:prstGeom>
        <a:noFill/>
        <a:ln w="9525" cmpd="sng">
          <a:noFill/>
        </a:ln>
      </xdr:spPr>
    </xdr:pic>
    <xdr:clientData/>
  </xdr:twoCellAnchor>
  <xdr:twoCellAnchor>
    <xdr:from>
      <xdr:col>0</xdr:col>
      <xdr:colOff>9525</xdr:colOff>
      <xdr:row>3</xdr:row>
      <xdr:rowOff>142875</xdr:rowOff>
    </xdr:from>
    <xdr:to>
      <xdr:col>34</xdr:col>
      <xdr:colOff>0</xdr:colOff>
      <xdr:row>3</xdr:row>
      <xdr:rowOff>142875</xdr:rowOff>
    </xdr:to>
    <xdr:sp>
      <xdr:nvSpPr>
        <xdr:cNvPr id="5" name="Line 8"/>
        <xdr:cNvSpPr>
          <a:spLocks/>
        </xdr:cNvSpPr>
      </xdr:nvSpPr>
      <xdr:spPr>
        <a:xfrm>
          <a:off x="9525" y="733425"/>
          <a:ext cx="630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29</xdr:col>
      <xdr:colOff>142875</xdr:colOff>
      <xdr:row>187</xdr:row>
      <xdr:rowOff>171450</xdr:rowOff>
    </xdr:from>
    <xdr:ext cx="76200" cy="238125"/>
    <xdr:sp fLocksText="0">
      <xdr:nvSpPr>
        <xdr:cNvPr id="6" name="Text Box 4"/>
        <xdr:cNvSpPr txBox="1">
          <a:spLocks noChangeArrowheads="1"/>
        </xdr:cNvSpPr>
      </xdr:nvSpPr>
      <xdr:spPr>
        <a:xfrm>
          <a:off x="5486400" y="46815375"/>
          <a:ext cx="762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533400</xdr:colOff>
      <xdr:row>3</xdr:row>
      <xdr:rowOff>57150</xdr:rowOff>
    </xdr:to>
    <xdr:pic>
      <xdr:nvPicPr>
        <xdr:cNvPr id="1" name="Picture 2" descr="http://10.10.1.15/apps/StockBoard/APSI/skins/Web/images/logo.gif"/>
        <xdr:cNvPicPr preferRelativeResize="1">
          <a:picLocks noChangeAspect="1"/>
        </xdr:cNvPicPr>
      </xdr:nvPicPr>
      <xdr:blipFill>
        <a:blip r:link="rId1"/>
        <a:stretch>
          <a:fillRect/>
        </a:stretch>
      </xdr:blipFill>
      <xdr:spPr>
        <a:xfrm>
          <a:off x="28575" y="9525"/>
          <a:ext cx="800100" cy="638175"/>
        </a:xfrm>
        <a:prstGeom prst="rect">
          <a:avLst/>
        </a:prstGeom>
        <a:noFill/>
        <a:ln w="9525" cmpd="sng">
          <a:noFill/>
        </a:ln>
      </xdr:spPr>
    </xdr:pic>
    <xdr:clientData/>
  </xdr:twoCellAnchor>
  <xdr:twoCellAnchor>
    <xdr:from>
      <xdr:col>0</xdr:col>
      <xdr:colOff>9525</xdr:colOff>
      <xdr:row>3</xdr:row>
      <xdr:rowOff>104775</xdr:rowOff>
    </xdr:from>
    <xdr:to>
      <xdr:col>4</xdr:col>
      <xdr:colOff>1104900</xdr:colOff>
      <xdr:row>3</xdr:row>
      <xdr:rowOff>104775</xdr:rowOff>
    </xdr:to>
    <xdr:sp>
      <xdr:nvSpPr>
        <xdr:cNvPr id="2" name="Line 3"/>
        <xdr:cNvSpPr>
          <a:spLocks/>
        </xdr:cNvSpPr>
      </xdr:nvSpPr>
      <xdr:spPr>
        <a:xfrm>
          <a:off x="9525" y="695325"/>
          <a:ext cx="639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Chung%20khoan\Bao%20cao%20TC\Bao%20cao%20kiem%20toan%20Apec%202009%20(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hanh%20nghi\CK%20AN%20PHAT\2015\BCTC%20NAM%202015\BANG%20CAN%20DOI%202015%20(19-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o%20so%20kiem%20toan%202009\APECS\Chau'sGLV\CK%20APEC%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ng%20Hinh\Nam%202012\Bao%20cao%20TC%202012\Bao%20cao%20TC%20Q1-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hanh%20nghi\CK%20AN%20PHAT\2015\QUY%20I-2015\BANG%20CAN%20DOI%20TAI%20KHOAN%20QI-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hanh%20nghi\CK%20AN%20PHAT\2014\BAO%20CAO%20TAI%20CHINH%20IV-2014\Bao%20cao%20TC%20Q4-%20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hanh%20nghi\CK%20AN%20PHAT\2014\BAO%20CAO%20TAI%20CHINH%20I-2014\Bao%20cao%20TC%20Q1-%2020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hanh%20nghi\CK%20AN%20PHAT\2015\QUY%20II-2015\KIEM%20TOAN%20GUI\Bao%20cao%20An%20Phat.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hanh%20nghi\CK%20AN%20PHAT\2015\QUY%20III-2015\BANG%20CAN%20DOI%20TAI%20KHOAN%2030-09-2015%20-%20GOC.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hanh%20nghi\CK%20AN%20PHAT\2015\QUY%20III-2015\Bao%20cao%20TC%20Q3-%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u y"/>
      <sheetName val="TK"/>
      <sheetName val="ButtoanDC trao doi"/>
      <sheetName val="ButtoanDC"/>
      <sheetName val="BiaBC"/>
      <sheetName val="BCaoBGD"/>
      <sheetName val="BCaoKT"/>
      <sheetName val="CDKT"/>
      <sheetName val="KQKD"/>
      <sheetName val="CDKT Chi tiet"/>
      <sheetName val="LCTT"/>
      <sheetName val="Thuyết minh"/>
      <sheetName val="TSCDHH"/>
      <sheetName val="LCBCP"/>
      <sheetName val="TMTSCD"/>
      <sheetName val="Trong yeu"/>
      <sheetName val="PB Trong yeu"/>
      <sheetName val="Tinhtoan"/>
      <sheetName val="CPBQ ky nay"/>
      <sheetName val="CPBQ ky truoc"/>
      <sheetName val="Du phong 30.06.09"/>
      <sheetName val="00000000"/>
      <sheetName val="10000000"/>
      <sheetName val="Bao cao kiem toan Apec 2009 (fi"/>
    </sheetNames>
    <definedNames>
      <definedName name="Macro10"/>
      <definedName name="Macro9"/>
    </definedNames>
    <sheetDataSet>
      <sheetData sheetId="1">
        <row r="10">
          <cell r="D10" t="str">
            <v>0%</v>
          </cell>
        </row>
      </sheetData>
      <sheetData sheetId="5">
        <row r="61">
          <cell r="A61" t="str">
            <v>-</v>
          </cell>
        </row>
        <row r="62">
          <cell r="A62" t="str">
            <v>-</v>
          </cell>
        </row>
        <row r="65">
          <cell r="A65" t="str">
            <v>-</v>
          </cell>
        </row>
        <row r="66">
          <cell r="A66" t="str">
            <v>-</v>
          </cell>
        </row>
      </sheetData>
      <sheetData sheetId="7">
        <row r="17">
          <cell r="F17" t="str">
            <v>-</v>
          </cell>
          <cell r="G17" t="str">
            <v>Tiền gửi của Công ty chứng khoán</v>
          </cell>
        </row>
        <row r="19">
          <cell r="F19" t="str">
            <v>-</v>
          </cell>
          <cell r="G19" t="str">
            <v>Tiền ký quỹ của nhà đầu tư</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1 31-12"/>
      <sheetName val="C5 31-12"/>
      <sheetName val="C5 Q4"/>
      <sheetName val="Sheet2"/>
      <sheetName val="Sheet3"/>
    </sheetNames>
    <sheetDataSet>
      <sheetData sheetId="1">
        <row r="125">
          <cell r="F125">
            <v>664681320</v>
          </cell>
        </row>
        <row r="128">
          <cell r="F128">
            <v>280514523</v>
          </cell>
        </row>
        <row r="154">
          <cell r="H154">
            <v>14357668557</v>
          </cell>
        </row>
        <row r="167">
          <cell r="H167">
            <v>257565050</v>
          </cell>
        </row>
        <row r="188">
          <cell r="G188">
            <v>1115000</v>
          </cell>
        </row>
      </sheetData>
      <sheetData sheetId="2">
        <row r="116">
          <cell r="F116">
            <v>208076216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sheetName val="TK"/>
      <sheetName val="Soatxet3cap"/>
      <sheetName val="ButtoanDC trao doi"/>
      <sheetName val="ButtoanDC"/>
      <sheetName val="BiaBC"/>
      <sheetName val="BCaoBGD"/>
      <sheetName val="BCaoKT"/>
      <sheetName val="Test"/>
      <sheetName val="CDKT"/>
      <sheetName val="TMTSCD "/>
      <sheetName val="KQKD"/>
      <sheetName val="LCTT-TT"/>
      <sheetName val="LCTT-GT"/>
      <sheetName val="Thuyết minh"/>
      <sheetName val="TSCDHH"/>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5">
        <row r="19">
          <cell r="O19">
            <v>0</v>
          </cell>
        </row>
        <row r="29">
          <cell r="O2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Bao cao BP"/>
      <sheetName val="Sheet1"/>
      <sheetName val="Sheet3"/>
      <sheetName val="CDKT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 1"/>
      <sheetName val="CAP 5"/>
      <sheetName val="Sheet2"/>
      <sheetName val="Sheet3"/>
    </sheetNames>
    <sheetDataSet>
      <sheetData sheetId="1">
        <row r="102">
          <cell r="C102">
            <v>3596296230</v>
          </cell>
        </row>
        <row r="108">
          <cell r="D108">
            <v>3788452819</v>
          </cell>
        </row>
        <row r="110">
          <cell r="D110">
            <v>2895502393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Sheet1"/>
      <sheetName val="CTNB"/>
    </sheetNames>
    <sheetDataSet>
      <sheetData sheetId="5">
        <row r="150">
          <cell r="V150">
            <v>8499173</v>
          </cell>
        </row>
        <row r="152">
          <cell r="V152">
            <v>1168287041</v>
          </cell>
        </row>
        <row r="153">
          <cell r="V153">
            <v>965468108</v>
          </cell>
        </row>
        <row r="154">
          <cell r="V154">
            <v>39600000000</v>
          </cell>
        </row>
        <row r="183">
          <cell r="V183">
            <v>856997500</v>
          </cell>
        </row>
        <row r="184">
          <cell r="V184">
            <v>26193574500</v>
          </cell>
        </row>
        <row r="189">
          <cell r="V189">
            <v>-691888100</v>
          </cell>
        </row>
        <row r="198">
          <cell r="V198">
            <v>50137763087</v>
          </cell>
        </row>
        <row r="345">
          <cell r="V345">
            <v>162837231</v>
          </cell>
        </row>
        <row r="352">
          <cell r="V352">
            <v>1175000</v>
          </cell>
        </row>
        <row r="353">
          <cell r="V353">
            <v>19317750</v>
          </cell>
        </row>
        <row r="354">
          <cell r="V354">
            <v>20500437902</v>
          </cell>
        </row>
        <row r="356">
          <cell r="V356">
            <v>101815354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ttoanDC"/>
      <sheetName val="BiaBC"/>
      <sheetName val="Muc luc"/>
      <sheetName val="BCaoBGD"/>
      <sheetName val="BCaoSX"/>
      <sheetName val="CDKT"/>
      <sheetName val="KQKD"/>
      <sheetName val="LCTT-GT"/>
      <sheetName val="VCSH"/>
      <sheetName val="Thuyet minh"/>
      <sheetName val="DTTCNH"/>
      <sheetName val="PTNH"/>
      <sheetName val="TGVCSH"/>
      <sheetName val="BCBP"/>
      <sheetName val="Sheet15"/>
    </sheetNames>
    <sheetDataSet>
      <sheetData sheetId="6">
        <row r="18">
          <cell r="P18">
            <v>265454000</v>
          </cell>
        </row>
        <row r="19">
          <cell r="P19">
            <v>8858326</v>
          </cell>
        </row>
        <row r="22">
          <cell r="P22">
            <v>918313094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1 (2)"/>
      <sheetName val="Sheet1 (3)"/>
      <sheetName val="Sheet1 (4)"/>
      <sheetName val="Sheet1 (5)"/>
      <sheetName val="Sheet2"/>
      <sheetName val="Sheet3"/>
    </sheetNames>
    <sheetDataSet>
      <sheetData sheetId="3">
        <row r="112">
          <cell r="H112">
            <v>3115004539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2"/>
      <sheetName val="CDPS"/>
      <sheetName val="CDKT"/>
      <sheetName val="KQKD"/>
      <sheetName val="LCTT"/>
      <sheetName val="TM"/>
      <sheetName val="CTNB"/>
      <sheetName val="Sheet1"/>
    </sheetNames>
    <sheetDataSet>
      <sheetData sheetId="3">
        <row r="13">
          <cell r="F13">
            <v>3516566550</v>
          </cell>
        </row>
        <row r="14">
          <cell r="F14">
            <v>19035000</v>
          </cell>
        </row>
        <row r="22">
          <cell r="F22">
            <v>1423147093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99"/>
  <sheetViews>
    <sheetView zoomScalePageLayoutView="0" workbookViewId="0" topLeftCell="A57">
      <selection activeCell="C12" sqref="C12"/>
    </sheetView>
  </sheetViews>
  <sheetFormatPr defaultColWidth="9.00390625" defaultRowHeight="15.75"/>
  <cols>
    <col min="1" max="1" width="52.25390625" style="0" customWidth="1"/>
    <col min="2" max="2" width="7.75390625" style="0" customWidth="1"/>
    <col min="3" max="3" width="12.125" style="70" customWidth="1"/>
    <col min="4" max="4" width="16.625" style="70" customWidth="1"/>
  </cols>
  <sheetData>
    <row r="1" spans="1:6" ht="15">
      <c r="A1" s="1" t="s">
        <v>230</v>
      </c>
      <c r="D1" s="78"/>
      <c r="E1" s="78"/>
      <c r="F1" s="78"/>
    </row>
    <row r="2" spans="1:6" ht="15">
      <c r="A2" s="50" t="s">
        <v>247</v>
      </c>
      <c r="D2" s="77"/>
      <c r="E2" s="77"/>
      <c r="F2" s="77"/>
    </row>
    <row r="3" ht="15">
      <c r="B3" s="53"/>
    </row>
    <row r="4" spans="1:4" ht="18">
      <c r="A4" s="440" t="s">
        <v>363</v>
      </c>
      <c r="B4" s="440"/>
      <c r="C4" s="440"/>
      <c r="D4" s="440"/>
    </row>
    <row r="5" spans="1:4" ht="18">
      <c r="A5" s="52"/>
      <c r="B5" s="52"/>
      <c r="C5" s="71"/>
      <c r="D5" s="71"/>
    </row>
    <row r="6" spans="1:4" ht="26.25" customHeight="1">
      <c r="A6" s="54" t="s">
        <v>238</v>
      </c>
      <c r="B6" s="55" t="s">
        <v>233</v>
      </c>
      <c r="C6" s="72" t="s">
        <v>234</v>
      </c>
      <c r="D6" s="72" t="s">
        <v>235</v>
      </c>
    </row>
    <row r="7" spans="1:4" ht="15">
      <c r="A7" s="54" t="s">
        <v>364</v>
      </c>
      <c r="B7" s="54" t="s">
        <v>365</v>
      </c>
      <c r="C7" s="73">
        <v>1</v>
      </c>
      <c r="D7" s="73">
        <v>2</v>
      </c>
    </row>
    <row r="8" spans="1:4" ht="13.5" customHeight="1">
      <c r="A8" s="56" t="s">
        <v>366</v>
      </c>
      <c r="B8" s="57">
        <v>1</v>
      </c>
      <c r="C8" s="74"/>
      <c r="D8" s="74"/>
    </row>
    <row r="9" spans="1:4" ht="13.5" customHeight="1">
      <c r="A9" s="56" t="s">
        <v>367</v>
      </c>
      <c r="B9" s="57">
        <v>2</v>
      </c>
      <c r="C9" s="74"/>
      <c r="D9" s="74"/>
    </row>
    <row r="10" spans="1:4" ht="13.5" customHeight="1">
      <c r="A10" s="56" t="s">
        <v>472</v>
      </c>
      <c r="B10" s="57">
        <v>3</v>
      </c>
      <c r="C10" s="74"/>
      <c r="D10" s="74"/>
    </row>
    <row r="11" spans="1:4" ht="13.5" customHeight="1">
      <c r="A11" s="56" t="s">
        <v>473</v>
      </c>
      <c r="B11" s="57">
        <v>4</v>
      </c>
      <c r="C11" s="74"/>
      <c r="D11" s="74"/>
    </row>
    <row r="12" spans="1:4" ht="13.5" customHeight="1">
      <c r="A12" s="56" t="s">
        <v>474</v>
      </c>
      <c r="B12" s="57">
        <v>5</v>
      </c>
      <c r="C12" s="74">
        <f>-(CDKT!E38+CDKT!E44)</f>
        <v>6683955212</v>
      </c>
      <c r="D12" s="74">
        <f>-(CDKT!D38+CDKT!D44)</f>
        <v>7529151055</v>
      </c>
    </row>
    <row r="13" spans="1:4" s="69" customFormat="1" ht="13.5" customHeight="1">
      <c r="A13" s="56" t="s">
        <v>368</v>
      </c>
      <c r="B13" s="57">
        <v>6</v>
      </c>
      <c r="C13" s="74"/>
      <c r="D13" s="74"/>
    </row>
    <row r="14" spans="1:4" ht="13.5" customHeight="1">
      <c r="A14" s="56" t="s">
        <v>369</v>
      </c>
      <c r="B14" s="57"/>
      <c r="C14" s="74"/>
      <c r="D14" s="74"/>
    </row>
    <row r="15" spans="1:4" ht="13.5" customHeight="1">
      <c r="A15" s="58" t="s">
        <v>370</v>
      </c>
      <c r="B15" s="59">
        <v>7</v>
      </c>
      <c r="C15" s="74"/>
      <c r="D15" s="74"/>
    </row>
    <row r="16" spans="1:4" ht="13.5" customHeight="1">
      <c r="A16" s="56" t="s">
        <v>371</v>
      </c>
      <c r="B16" s="57">
        <v>8</v>
      </c>
      <c r="C16" s="74"/>
      <c r="D16" s="74"/>
    </row>
    <row r="17" spans="1:4" ht="13.5" customHeight="1">
      <c r="A17" s="56" t="s">
        <v>372</v>
      </c>
      <c r="B17" s="57">
        <v>9</v>
      </c>
      <c r="C17" s="74"/>
      <c r="D17" s="74"/>
    </row>
    <row r="18" spans="1:4" ht="13.5" customHeight="1">
      <c r="A18" s="56" t="s">
        <v>373</v>
      </c>
      <c r="B18" s="57">
        <v>10</v>
      </c>
      <c r="C18" s="74"/>
      <c r="D18" s="74"/>
    </row>
    <row r="19" spans="1:4" ht="13.5" customHeight="1">
      <c r="A19" s="56" t="s">
        <v>374</v>
      </c>
      <c r="B19" s="57">
        <v>11</v>
      </c>
      <c r="C19" s="74"/>
      <c r="D19" s="74"/>
    </row>
    <row r="20" spans="1:20" ht="13.5" customHeight="1">
      <c r="A20" s="58" t="s">
        <v>375</v>
      </c>
      <c r="B20" s="59">
        <v>12</v>
      </c>
      <c r="C20" s="74"/>
      <c r="D20" s="74"/>
      <c r="E20" s="60"/>
      <c r="F20" s="60"/>
      <c r="G20" s="60"/>
      <c r="H20" s="60"/>
      <c r="I20" s="60"/>
      <c r="J20" s="60"/>
      <c r="K20" s="60"/>
      <c r="L20" s="60"/>
      <c r="M20" s="60"/>
      <c r="N20" s="60"/>
      <c r="O20" s="60"/>
      <c r="P20" s="60"/>
      <c r="Q20" s="60"/>
      <c r="R20" s="60"/>
      <c r="S20" s="60"/>
      <c r="T20" s="60"/>
    </row>
    <row r="21" spans="1:20" ht="15">
      <c r="A21" s="76" t="s">
        <v>475</v>
      </c>
      <c r="B21" s="57">
        <v>13</v>
      </c>
      <c r="C21" s="74"/>
      <c r="D21" s="74"/>
      <c r="E21" s="60"/>
      <c r="F21" s="60"/>
      <c r="G21" s="60"/>
      <c r="H21" s="60"/>
      <c r="I21" s="60"/>
      <c r="J21" s="60"/>
      <c r="K21" s="60"/>
      <c r="L21" s="60"/>
      <c r="M21" s="60"/>
      <c r="N21" s="60"/>
      <c r="O21" s="60"/>
      <c r="P21" s="60"/>
      <c r="Q21" s="60"/>
      <c r="R21" s="60"/>
      <c r="S21" s="60"/>
      <c r="T21" s="60"/>
    </row>
    <row r="22" spans="1:20" ht="15">
      <c r="A22" s="56" t="s">
        <v>476</v>
      </c>
      <c r="B22" s="57">
        <v>14</v>
      </c>
      <c r="C22" s="74"/>
      <c r="D22" s="74"/>
      <c r="E22" s="60"/>
      <c r="F22" s="60"/>
      <c r="G22" s="60"/>
      <c r="H22" s="60"/>
      <c r="I22" s="60"/>
      <c r="J22" s="60"/>
      <c r="K22" s="60"/>
      <c r="L22" s="60"/>
      <c r="M22" s="60"/>
      <c r="N22" s="60"/>
      <c r="O22" s="60"/>
      <c r="P22" s="60"/>
      <c r="Q22" s="60"/>
      <c r="R22" s="60"/>
      <c r="S22" s="60"/>
      <c r="T22" s="60"/>
    </row>
    <row r="23" spans="1:4" ht="15">
      <c r="A23" s="56" t="s">
        <v>376</v>
      </c>
      <c r="B23" s="57">
        <v>15</v>
      </c>
      <c r="C23" s="74"/>
      <c r="D23" s="74"/>
    </row>
    <row r="24" spans="1:4" ht="15">
      <c r="A24" s="56" t="s">
        <v>377</v>
      </c>
      <c r="B24" s="57">
        <v>16</v>
      </c>
      <c r="C24" s="74"/>
      <c r="D24" s="74"/>
    </row>
    <row r="25" spans="1:4" ht="13.5" customHeight="1">
      <c r="A25" s="58" t="s">
        <v>378</v>
      </c>
      <c r="B25" s="59">
        <v>17</v>
      </c>
      <c r="C25" s="74"/>
      <c r="D25" s="74"/>
    </row>
    <row r="26" spans="1:4" ht="13.5" customHeight="1">
      <c r="A26" s="56" t="s">
        <v>379</v>
      </c>
      <c r="B26" s="57">
        <v>18</v>
      </c>
      <c r="C26" s="74"/>
      <c r="D26" s="74"/>
    </row>
    <row r="27" spans="1:4" ht="13.5" customHeight="1">
      <c r="A27" s="56" t="s">
        <v>380</v>
      </c>
      <c r="B27" s="57">
        <v>19</v>
      </c>
      <c r="C27" s="74"/>
      <c r="D27" s="74"/>
    </row>
    <row r="28" spans="1:4" ht="13.5" customHeight="1">
      <c r="A28" s="56" t="s">
        <v>381</v>
      </c>
      <c r="B28" s="57">
        <v>20</v>
      </c>
      <c r="C28" s="74"/>
      <c r="D28" s="74"/>
    </row>
    <row r="29" spans="1:4" ht="13.5" customHeight="1">
      <c r="A29" s="56" t="s">
        <v>382</v>
      </c>
      <c r="B29" s="57">
        <v>21</v>
      </c>
      <c r="C29" s="74"/>
      <c r="D29" s="74"/>
    </row>
    <row r="30" spans="1:4" ht="13.5" customHeight="1">
      <c r="A30" s="58" t="s">
        <v>383</v>
      </c>
      <c r="B30" s="59">
        <v>22</v>
      </c>
      <c r="C30" s="74"/>
      <c r="D30" s="74"/>
    </row>
    <row r="31" spans="1:4" ht="13.5" customHeight="1">
      <c r="A31" s="56" t="s">
        <v>384</v>
      </c>
      <c r="B31" s="57">
        <v>23</v>
      </c>
      <c r="C31" s="74"/>
      <c r="D31" s="74"/>
    </row>
    <row r="32" spans="1:4" ht="13.5" customHeight="1">
      <c r="A32" s="56" t="s">
        <v>385</v>
      </c>
      <c r="B32" s="57">
        <v>24</v>
      </c>
      <c r="C32" s="74"/>
      <c r="D32" s="74"/>
    </row>
    <row r="33" spans="1:20" ht="13.5" customHeight="1">
      <c r="A33" s="56" t="s">
        <v>386</v>
      </c>
      <c r="B33" s="57">
        <v>25</v>
      </c>
      <c r="C33" s="74"/>
      <c r="D33" s="74"/>
      <c r="E33" s="60"/>
      <c r="F33" s="60"/>
      <c r="G33" s="60"/>
      <c r="H33" s="60"/>
      <c r="I33" s="60"/>
      <c r="J33" s="60"/>
      <c r="K33" s="60"/>
      <c r="L33" s="60"/>
      <c r="M33" s="60"/>
      <c r="N33" s="60"/>
      <c r="O33" s="60"/>
      <c r="P33" s="60"/>
      <c r="Q33" s="60"/>
      <c r="R33" s="60"/>
      <c r="S33" s="60"/>
      <c r="T33" s="60"/>
    </row>
    <row r="34" spans="1:20" ht="13.5" customHeight="1">
      <c r="A34" s="56" t="s">
        <v>388</v>
      </c>
      <c r="B34" s="57">
        <v>26</v>
      </c>
      <c r="C34" s="74"/>
      <c r="D34" s="74"/>
      <c r="E34" s="60"/>
      <c r="F34" s="60"/>
      <c r="G34" s="60"/>
      <c r="H34" s="60"/>
      <c r="I34" s="60"/>
      <c r="J34" s="60"/>
      <c r="K34" s="60"/>
      <c r="L34" s="60"/>
      <c r="M34" s="60"/>
      <c r="N34" s="60"/>
      <c r="O34" s="60"/>
      <c r="P34" s="60"/>
      <c r="Q34" s="60"/>
      <c r="R34" s="60"/>
      <c r="S34" s="60"/>
      <c r="T34" s="60"/>
    </row>
    <row r="35" spans="1:4" ht="13.5" customHeight="1">
      <c r="A35" s="58" t="s">
        <v>389</v>
      </c>
      <c r="B35" s="59">
        <v>27</v>
      </c>
      <c r="C35" s="74"/>
      <c r="D35" s="74"/>
    </row>
    <row r="36" spans="1:4" ht="13.5" customHeight="1">
      <c r="A36" s="56" t="s">
        <v>390</v>
      </c>
      <c r="B36" s="57">
        <v>28</v>
      </c>
      <c r="C36" s="74"/>
      <c r="D36" s="74"/>
    </row>
    <row r="37" spans="1:20" ht="15">
      <c r="A37" s="56" t="s">
        <v>400</v>
      </c>
      <c r="B37" s="57">
        <v>29</v>
      </c>
      <c r="C37" s="74"/>
      <c r="D37" s="74"/>
      <c r="E37" s="60"/>
      <c r="F37" s="60"/>
      <c r="G37" s="60"/>
      <c r="H37" s="60"/>
      <c r="I37" s="60"/>
      <c r="J37" s="60"/>
      <c r="K37" s="60"/>
      <c r="L37" s="60"/>
      <c r="M37" s="60"/>
      <c r="N37" s="60"/>
      <c r="O37" s="60"/>
      <c r="P37" s="60"/>
      <c r="Q37" s="60"/>
      <c r="R37" s="60"/>
      <c r="S37" s="60"/>
      <c r="T37" s="60"/>
    </row>
    <row r="38" spans="1:20" ht="15">
      <c r="A38" s="56" t="s">
        <v>401</v>
      </c>
      <c r="B38" s="57">
        <v>30</v>
      </c>
      <c r="C38" s="74"/>
      <c r="D38" s="74"/>
      <c r="E38" s="60"/>
      <c r="F38" s="60"/>
      <c r="G38" s="60"/>
      <c r="H38" s="60"/>
      <c r="I38" s="60"/>
      <c r="J38" s="60"/>
      <c r="K38" s="60"/>
      <c r="L38" s="60"/>
      <c r="M38" s="60"/>
      <c r="N38" s="60"/>
      <c r="O38" s="60"/>
      <c r="P38" s="60"/>
      <c r="Q38" s="60"/>
      <c r="R38" s="60"/>
      <c r="S38" s="60"/>
      <c r="T38" s="60"/>
    </row>
    <row r="39" spans="1:20" ht="13.5" customHeight="1">
      <c r="A39" s="56" t="s">
        <v>402</v>
      </c>
      <c r="B39" s="57">
        <v>31</v>
      </c>
      <c r="C39" s="74"/>
      <c r="D39" s="74"/>
      <c r="E39" s="60"/>
      <c r="F39" s="60"/>
      <c r="G39" s="60"/>
      <c r="H39" s="60"/>
      <c r="I39" s="60"/>
      <c r="J39" s="60"/>
      <c r="K39" s="60"/>
      <c r="L39" s="60"/>
      <c r="M39" s="60"/>
      <c r="N39" s="60"/>
      <c r="O39" s="60"/>
      <c r="P39" s="60"/>
      <c r="Q39" s="60"/>
      <c r="R39" s="60"/>
      <c r="S39" s="60"/>
      <c r="T39" s="60"/>
    </row>
    <row r="40" spans="1:20" ht="13.5" customHeight="1">
      <c r="A40" s="58" t="s">
        <v>403</v>
      </c>
      <c r="B40" s="59">
        <v>32</v>
      </c>
      <c r="C40" s="74"/>
      <c r="D40" s="74"/>
      <c r="E40" s="60"/>
      <c r="F40" s="60"/>
      <c r="G40" s="60"/>
      <c r="H40" s="60"/>
      <c r="I40" s="60"/>
      <c r="J40" s="60"/>
      <c r="K40" s="60"/>
      <c r="L40" s="60"/>
      <c r="M40" s="60"/>
      <c r="N40" s="60"/>
      <c r="O40" s="60"/>
      <c r="P40" s="60"/>
      <c r="Q40" s="60"/>
      <c r="R40" s="60"/>
      <c r="S40" s="60"/>
      <c r="T40" s="60"/>
    </row>
    <row r="41" spans="1:20" ht="15">
      <c r="A41" s="56" t="s">
        <v>404</v>
      </c>
      <c r="B41" s="57">
        <v>33</v>
      </c>
      <c r="C41" s="74"/>
      <c r="D41" s="74"/>
      <c r="E41" s="60"/>
      <c r="F41" s="60"/>
      <c r="G41" s="60"/>
      <c r="H41" s="60"/>
      <c r="I41" s="60"/>
      <c r="J41" s="60"/>
      <c r="K41" s="60"/>
      <c r="L41" s="60"/>
      <c r="M41" s="60"/>
      <c r="N41" s="60"/>
      <c r="O41" s="60"/>
      <c r="P41" s="60"/>
      <c r="Q41" s="60"/>
      <c r="R41" s="60"/>
      <c r="S41" s="60"/>
      <c r="T41" s="60"/>
    </row>
    <row r="42" spans="1:4" ht="15">
      <c r="A42" s="56" t="s">
        <v>405</v>
      </c>
      <c r="B42" s="57">
        <v>34</v>
      </c>
      <c r="C42" s="74"/>
      <c r="D42" s="74"/>
    </row>
    <row r="43" spans="1:4" ht="15">
      <c r="A43" s="56" t="s">
        <v>406</v>
      </c>
      <c r="B43" s="57">
        <v>35</v>
      </c>
      <c r="C43" s="74"/>
      <c r="D43" s="74"/>
    </row>
    <row r="44" spans="1:20" ht="13.5" customHeight="1">
      <c r="A44" s="56" t="s">
        <v>407</v>
      </c>
      <c r="B44" s="57">
        <v>36</v>
      </c>
      <c r="C44" s="74"/>
      <c r="D44" s="74"/>
      <c r="E44" s="60"/>
      <c r="F44" s="60"/>
      <c r="G44" s="60"/>
      <c r="H44" s="60"/>
      <c r="I44" s="60"/>
      <c r="J44" s="60"/>
      <c r="K44" s="60"/>
      <c r="L44" s="60"/>
      <c r="M44" s="60"/>
      <c r="N44" s="60"/>
      <c r="O44" s="60"/>
      <c r="P44" s="60"/>
      <c r="Q44" s="60"/>
      <c r="R44" s="60"/>
      <c r="S44" s="60"/>
      <c r="T44" s="60"/>
    </row>
    <row r="45" spans="1:20" ht="13.5" customHeight="1">
      <c r="A45" s="58" t="s">
        <v>408</v>
      </c>
      <c r="B45" s="59">
        <v>37</v>
      </c>
      <c r="C45" s="74"/>
      <c r="D45" s="74"/>
      <c r="E45" s="60"/>
      <c r="F45" s="60"/>
      <c r="G45" s="60"/>
      <c r="H45" s="60"/>
      <c r="I45" s="60"/>
      <c r="J45" s="60"/>
      <c r="K45" s="60"/>
      <c r="L45" s="60"/>
      <c r="M45" s="60"/>
      <c r="N45" s="60"/>
      <c r="O45" s="60"/>
      <c r="P45" s="60"/>
      <c r="Q45" s="60"/>
      <c r="R45" s="60"/>
      <c r="S45" s="60"/>
      <c r="T45" s="60"/>
    </row>
    <row r="46" spans="1:20" ht="13.5" customHeight="1">
      <c r="A46" s="56" t="s">
        <v>409</v>
      </c>
      <c r="B46" s="57">
        <v>38</v>
      </c>
      <c r="C46" s="74"/>
      <c r="D46" s="74"/>
      <c r="E46" s="60"/>
      <c r="F46" s="60"/>
      <c r="G46" s="60"/>
      <c r="H46" s="60"/>
      <c r="I46" s="60"/>
      <c r="J46" s="60"/>
      <c r="K46" s="60"/>
      <c r="L46" s="60"/>
      <c r="M46" s="60"/>
      <c r="N46" s="60"/>
      <c r="O46" s="60"/>
      <c r="P46" s="60"/>
      <c r="Q46" s="60"/>
      <c r="R46" s="60"/>
      <c r="S46" s="60"/>
      <c r="T46" s="60"/>
    </row>
    <row r="47" spans="1:4" ht="15">
      <c r="A47" s="56" t="s">
        <v>410</v>
      </c>
      <c r="B47" s="57">
        <v>39</v>
      </c>
      <c r="C47" s="74"/>
      <c r="D47" s="74"/>
    </row>
    <row r="48" spans="1:4" ht="15">
      <c r="A48" s="56" t="s">
        <v>411</v>
      </c>
      <c r="B48" s="57">
        <v>40</v>
      </c>
      <c r="C48" s="74"/>
      <c r="D48" s="74"/>
    </row>
    <row r="49" spans="1:4" ht="13.5" customHeight="1">
      <c r="A49" s="56" t="s">
        <v>412</v>
      </c>
      <c r="B49" s="57">
        <v>41</v>
      </c>
      <c r="C49" s="74"/>
      <c r="D49" s="74"/>
    </row>
    <row r="50" spans="1:4" ht="13.5" customHeight="1">
      <c r="A50" s="58" t="s">
        <v>413</v>
      </c>
      <c r="B50" s="59">
        <v>42</v>
      </c>
      <c r="C50" s="74"/>
      <c r="D50" s="74"/>
    </row>
    <row r="51" spans="1:4" ht="26.25" customHeight="1">
      <c r="A51" s="56" t="s">
        <v>414</v>
      </c>
      <c r="B51" s="57">
        <v>43</v>
      </c>
      <c r="C51" s="74"/>
      <c r="D51" s="74"/>
    </row>
    <row r="52" spans="1:4" ht="26.25" customHeight="1">
      <c r="A52" s="56" t="s">
        <v>415</v>
      </c>
      <c r="B52" s="57">
        <v>44</v>
      </c>
      <c r="C52" s="74"/>
      <c r="D52" s="74"/>
    </row>
    <row r="53" spans="1:4" ht="26.25" customHeight="1">
      <c r="A53" s="56" t="s">
        <v>416</v>
      </c>
      <c r="B53" s="57">
        <v>45</v>
      </c>
      <c r="C53" s="74"/>
      <c r="D53" s="74"/>
    </row>
    <row r="54" spans="1:4" ht="26.25" customHeight="1">
      <c r="A54" s="56" t="s">
        <v>417</v>
      </c>
      <c r="B54" s="57">
        <v>46</v>
      </c>
      <c r="C54" s="74"/>
      <c r="D54" s="74"/>
    </row>
    <row r="55" spans="1:4" ht="13.5" customHeight="1">
      <c r="A55" s="58" t="s">
        <v>418</v>
      </c>
      <c r="B55" s="59">
        <v>47</v>
      </c>
      <c r="C55" s="74"/>
      <c r="D55" s="74"/>
    </row>
    <row r="56" spans="1:4" ht="13.5" customHeight="1">
      <c r="A56" s="56" t="s">
        <v>419</v>
      </c>
      <c r="B56" s="57">
        <v>50</v>
      </c>
      <c r="C56" s="74"/>
      <c r="D56" s="74"/>
    </row>
    <row r="57" spans="1:4" ht="13.5" customHeight="1">
      <c r="A57" s="56" t="s">
        <v>369</v>
      </c>
      <c r="B57" s="57"/>
      <c r="C57" s="74"/>
      <c r="D57" s="74"/>
    </row>
    <row r="58" spans="1:4" ht="13.5" customHeight="1">
      <c r="A58" s="58" t="s">
        <v>420</v>
      </c>
      <c r="B58" s="59">
        <v>51</v>
      </c>
      <c r="C58" s="74"/>
      <c r="D58" s="74"/>
    </row>
    <row r="59" spans="1:4" ht="13.5" customHeight="1">
      <c r="A59" s="56" t="s">
        <v>421</v>
      </c>
      <c r="B59" s="57">
        <v>52</v>
      </c>
      <c r="C59" s="74"/>
      <c r="D59" s="74"/>
    </row>
    <row r="60" spans="1:4" ht="13.5" customHeight="1">
      <c r="A60" s="56" t="s">
        <v>422</v>
      </c>
      <c r="B60" s="57">
        <v>53</v>
      </c>
      <c r="C60" s="74"/>
      <c r="D60" s="74"/>
    </row>
    <row r="61" spans="1:4" ht="13.5" customHeight="1">
      <c r="A61" s="56" t="s">
        <v>423</v>
      </c>
      <c r="B61" s="57">
        <v>54</v>
      </c>
      <c r="C61" s="74"/>
      <c r="D61" s="74"/>
    </row>
    <row r="62" spans="1:4" ht="13.5" customHeight="1">
      <c r="A62" s="56" t="s">
        <v>424</v>
      </c>
      <c r="B62" s="57">
        <v>55</v>
      </c>
      <c r="C62" s="74"/>
      <c r="D62" s="74"/>
    </row>
    <row r="63" spans="1:4" ht="13.5" customHeight="1">
      <c r="A63" s="56" t="s">
        <v>425</v>
      </c>
      <c r="B63" s="57">
        <v>56</v>
      </c>
      <c r="C63" s="74"/>
      <c r="D63" s="74"/>
    </row>
    <row r="64" spans="1:4" ht="26.25" customHeight="1">
      <c r="A64" s="56" t="s">
        <v>427</v>
      </c>
      <c r="B64" s="57">
        <v>57</v>
      </c>
      <c r="C64" s="74"/>
      <c r="D64" s="74"/>
    </row>
    <row r="65" spans="1:4" ht="26.25" customHeight="1">
      <c r="A65" s="56" t="s">
        <v>428</v>
      </c>
      <c r="B65" s="57">
        <v>58</v>
      </c>
      <c r="C65" s="74"/>
      <c r="D65" s="74"/>
    </row>
    <row r="66" spans="1:4" ht="26.25" customHeight="1">
      <c r="A66" s="56" t="s">
        <v>429</v>
      </c>
      <c r="B66" s="57">
        <v>59</v>
      </c>
      <c r="C66" s="74"/>
      <c r="D66" s="74"/>
    </row>
    <row r="67" spans="1:4" ht="26.25" customHeight="1">
      <c r="A67" s="56" t="s">
        <v>430</v>
      </c>
      <c r="B67" s="57">
        <v>60</v>
      </c>
      <c r="C67" s="74"/>
      <c r="D67" s="74"/>
    </row>
    <row r="68" spans="1:4" ht="13.5" customHeight="1">
      <c r="A68" s="58" t="s">
        <v>431</v>
      </c>
      <c r="B68" s="59">
        <v>61</v>
      </c>
      <c r="C68" s="74"/>
      <c r="D68" s="74"/>
    </row>
    <row r="69" spans="1:4" ht="13.5" customHeight="1">
      <c r="A69" s="56" t="s">
        <v>432</v>
      </c>
      <c r="B69" s="57">
        <v>62</v>
      </c>
      <c r="C69" s="74"/>
      <c r="D69" s="74"/>
    </row>
    <row r="70" spans="1:4" ht="13.5" customHeight="1">
      <c r="A70" s="56" t="s">
        <v>433</v>
      </c>
      <c r="B70" s="57">
        <v>63</v>
      </c>
      <c r="C70" s="74"/>
      <c r="D70" s="74"/>
    </row>
    <row r="71" spans="1:4" ht="13.5" customHeight="1">
      <c r="A71" s="56" t="s">
        <v>434</v>
      </c>
      <c r="B71" s="57">
        <v>64</v>
      </c>
      <c r="C71" s="74"/>
      <c r="D71" s="74"/>
    </row>
    <row r="72" spans="1:4" ht="13.5" customHeight="1">
      <c r="A72" s="56" t="s">
        <v>435</v>
      </c>
      <c r="B72" s="57">
        <v>65</v>
      </c>
      <c r="C72" s="74"/>
      <c r="D72" s="74"/>
    </row>
    <row r="73" spans="1:4" ht="13.5" customHeight="1">
      <c r="A73" s="58" t="s">
        <v>436</v>
      </c>
      <c r="B73" s="59">
        <v>66</v>
      </c>
      <c r="C73" s="74"/>
      <c r="D73" s="74"/>
    </row>
    <row r="74" spans="1:4" ht="13.5" customHeight="1">
      <c r="A74" s="56" t="s">
        <v>437</v>
      </c>
      <c r="B74" s="57">
        <v>67</v>
      </c>
      <c r="C74" s="74"/>
      <c r="D74" s="74"/>
    </row>
    <row r="75" spans="1:4" ht="13.5" customHeight="1">
      <c r="A75" s="56" t="s">
        <v>438</v>
      </c>
      <c r="B75" s="57">
        <v>68</v>
      </c>
      <c r="C75" s="74"/>
      <c r="D75" s="74"/>
    </row>
    <row r="76" spans="1:4" ht="13.5" customHeight="1">
      <c r="A76" s="56" t="s">
        <v>439</v>
      </c>
      <c r="B76" s="57">
        <v>69</v>
      </c>
      <c r="C76" s="74"/>
      <c r="D76" s="74"/>
    </row>
    <row r="77" spans="1:4" ht="13.5" customHeight="1">
      <c r="A77" s="56" t="s">
        <v>440</v>
      </c>
      <c r="B77" s="57">
        <v>70</v>
      </c>
      <c r="C77" s="74"/>
      <c r="D77" s="74"/>
    </row>
    <row r="78" spans="1:4" ht="13.5" customHeight="1">
      <c r="A78" s="58" t="s">
        <v>441</v>
      </c>
      <c r="B78" s="59">
        <v>71</v>
      </c>
      <c r="C78" s="74"/>
      <c r="D78" s="74"/>
    </row>
    <row r="79" spans="1:4" ht="13.5" customHeight="1">
      <c r="A79" s="56" t="s">
        <v>442</v>
      </c>
      <c r="B79" s="57">
        <v>72</v>
      </c>
      <c r="C79" s="74"/>
      <c r="D79" s="74"/>
    </row>
    <row r="80" spans="1:4" ht="26.25" customHeight="1">
      <c r="A80" s="56" t="s">
        <v>443</v>
      </c>
      <c r="B80" s="57">
        <v>73</v>
      </c>
      <c r="C80" s="74"/>
      <c r="D80" s="74"/>
    </row>
    <row r="81" spans="1:4" ht="26.25" customHeight="1">
      <c r="A81" s="56" t="s">
        <v>444</v>
      </c>
      <c r="B81" s="57">
        <v>74</v>
      </c>
      <c r="C81" s="74"/>
      <c r="D81" s="74"/>
    </row>
    <row r="82" spans="1:4" ht="15">
      <c r="A82" s="56" t="s">
        <v>445</v>
      </c>
      <c r="B82" s="57">
        <v>75</v>
      </c>
      <c r="C82" s="74"/>
      <c r="D82" s="74"/>
    </row>
    <row r="83" spans="1:4" ht="15">
      <c r="A83" s="58" t="s">
        <v>446</v>
      </c>
      <c r="B83" s="59">
        <v>76</v>
      </c>
      <c r="C83" s="74"/>
      <c r="D83" s="74"/>
    </row>
    <row r="84" spans="1:4" ht="26.25" customHeight="1">
      <c r="A84" s="56" t="s">
        <v>447</v>
      </c>
      <c r="B84" s="57">
        <v>77</v>
      </c>
      <c r="C84" s="74"/>
      <c r="D84" s="74"/>
    </row>
    <row r="85" spans="1:4" ht="15">
      <c r="A85" s="56" t="s">
        <v>448</v>
      </c>
      <c r="B85" s="57">
        <v>78</v>
      </c>
      <c r="C85" s="74"/>
      <c r="D85" s="74"/>
    </row>
    <row r="86" spans="1:4" ht="15">
      <c r="A86" s="56" t="s">
        <v>466</v>
      </c>
      <c r="B86" s="57">
        <v>79</v>
      </c>
      <c r="C86" s="74"/>
      <c r="D86" s="74"/>
    </row>
    <row r="87" spans="1:4" ht="13.5" customHeight="1">
      <c r="A87" s="56" t="s">
        <v>467</v>
      </c>
      <c r="B87" s="57">
        <v>80</v>
      </c>
      <c r="C87" s="74"/>
      <c r="D87" s="74"/>
    </row>
    <row r="88" spans="1:4" ht="13.5" customHeight="1">
      <c r="A88" s="58" t="s">
        <v>468</v>
      </c>
      <c r="B88" s="59">
        <v>81</v>
      </c>
      <c r="C88" s="74"/>
      <c r="D88" s="74"/>
    </row>
    <row r="89" spans="1:4" ht="13.5" customHeight="1">
      <c r="A89" s="56" t="s">
        <v>469</v>
      </c>
      <c r="B89" s="57">
        <v>82</v>
      </c>
      <c r="C89" s="74"/>
      <c r="D89" s="74"/>
    </row>
    <row r="90" spans="1:4" ht="13.5" customHeight="1">
      <c r="A90" s="56" t="s">
        <v>470</v>
      </c>
      <c r="B90" s="57">
        <v>83</v>
      </c>
      <c r="C90" s="74"/>
      <c r="D90" s="74"/>
    </row>
    <row r="91" spans="1:4" ht="13.5" customHeight="1">
      <c r="A91" s="56" t="s">
        <v>471</v>
      </c>
      <c r="B91" s="57">
        <v>84</v>
      </c>
      <c r="C91" s="74"/>
      <c r="D91" s="74"/>
    </row>
    <row r="92" spans="1:4" ht="15">
      <c r="A92" s="61"/>
      <c r="B92" s="62"/>
      <c r="C92" s="75"/>
      <c r="D92" s="75"/>
    </row>
    <row r="93" spans="1:4" ht="15">
      <c r="A93" s="63"/>
      <c r="B93" s="64"/>
      <c r="C93" s="442"/>
      <c r="D93" s="442"/>
    </row>
    <row r="94" spans="2:4" s="17" customFormat="1" ht="13.5" hidden="1">
      <c r="B94" s="23" t="s">
        <v>675</v>
      </c>
      <c r="D94" s="24"/>
    </row>
    <row r="95" spans="1:6" s="25" customFormat="1" ht="13.5" hidden="1">
      <c r="A95" s="51" t="s">
        <v>477</v>
      </c>
      <c r="B95" s="51"/>
      <c r="C95" s="51"/>
      <c r="D95" s="79"/>
      <c r="E95" s="51"/>
      <c r="F95" s="51"/>
    </row>
    <row r="96" spans="3:4" ht="15">
      <c r="C96"/>
      <c r="D96"/>
    </row>
    <row r="97" spans="1:4" ht="15">
      <c r="A97" s="63"/>
      <c r="B97" s="64"/>
      <c r="C97" s="442"/>
      <c r="D97" s="442"/>
    </row>
    <row r="98" spans="1:4" ht="15">
      <c r="A98" s="65"/>
      <c r="B98" s="66"/>
      <c r="C98" s="441"/>
      <c r="D98" s="441"/>
    </row>
    <row r="99" spans="1:4" ht="15">
      <c r="A99" s="67"/>
      <c r="B99" s="68"/>
      <c r="C99" s="442"/>
      <c r="D99" s="442"/>
    </row>
  </sheetData>
  <sheetProtection/>
  <mergeCells count="5">
    <mergeCell ref="A4:D4"/>
    <mergeCell ref="C98:D98"/>
    <mergeCell ref="C99:D99"/>
    <mergeCell ref="C93:D93"/>
    <mergeCell ref="C97:D97"/>
  </mergeCells>
  <printOptions/>
  <pageMargins left="0.57" right="0.23" top="0.46" bottom="0.39" header="0.5" footer="0.3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4"/>
  <sheetViews>
    <sheetView zoomScale="120" zoomScaleNormal="120" zoomScalePageLayoutView="0" workbookViewId="0" topLeftCell="A34">
      <selection activeCell="F44" sqref="F44"/>
    </sheetView>
  </sheetViews>
  <sheetFormatPr defaultColWidth="9.00390625" defaultRowHeight="15.75"/>
  <cols>
    <col min="1" max="1" width="3.25390625" style="98" bestFit="1" customWidth="1"/>
    <col min="2" max="2" width="33.875" style="104" customWidth="1"/>
    <col min="3" max="3" width="4.125" style="98" customWidth="1"/>
    <col min="4" max="4" width="16.375" style="98" customWidth="1"/>
    <col min="5" max="5" width="14.125" style="98" customWidth="1"/>
    <col min="6" max="6" width="16.625" style="98" customWidth="1"/>
    <col min="7" max="7" width="16.875" style="98" customWidth="1"/>
    <col min="8" max="8" width="15.25390625" style="98" customWidth="1"/>
    <col min="9" max="9" width="14.125" style="98" customWidth="1"/>
    <col min="10" max="10" width="12.75390625" style="98" bestFit="1" customWidth="1"/>
    <col min="11" max="11" width="9.75390625" style="98" bestFit="1" customWidth="1"/>
    <col min="12" max="12" width="9.125" style="98" bestFit="1" customWidth="1"/>
    <col min="13" max="14" width="9.00390625" style="98" customWidth="1"/>
    <col min="15" max="16" width="14.50390625" style="98" bestFit="1" customWidth="1"/>
    <col min="17" max="17" width="9.00390625" style="98" customWidth="1"/>
    <col min="18" max="18" width="14.50390625" style="98" bestFit="1" customWidth="1"/>
    <col min="19" max="16384" width="9.00390625" style="98" customWidth="1"/>
  </cols>
  <sheetData>
    <row r="1" spans="2:9" ht="12.75">
      <c r="B1" s="99" t="s">
        <v>230</v>
      </c>
      <c r="C1" s="6"/>
      <c r="D1" s="6"/>
      <c r="E1" s="6"/>
      <c r="F1" s="100"/>
      <c r="G1" s="100"/>
      <c r="H1" s="100"/>
      <c r="I1" s="100"/>
    </row>
    <row r="2" spans="2:9" ht="12.75">
      <c r="B2" s="443" t="s">
        <v>246</v>
      </c>
      <c r="C2" s="443"/>
      <c r="D2" s="443"/>
      <c r="E2" s="443"/>
      <c r="F2" s="443"/>
      <c r="G2" s="443"/>
      <c r="H2" s="443"/>
      <c r="I2" s="443"/>
    </row>
    <row r="3" spans="2:9" ht="36" customHeight="1">
      <c r="B3" s="449" t="s">
        <v>739</v>
      </c>
      <c r="C3" s="449"/>
      <c r="D3" s="449"/>
      <c r="E3" s="449"/>
      <c r="F3" s="449"/>
      <c r="G3" s="449"/>
      <c r="H3" s="449"/>
      <c r="I3" s="449"/>
    </row>
    <row r="4" spans="2:9" ht="12.75">
      <c r="B4" s="450" t="s">
        <v>848</v>
      </c>
      <c r="C4" s="450"/>
      <c r="D4" s="450"/>
      <c r="E4" s="450"/>
      <c r="F4" s="450"/>
      <c r="G4" s="450"/>
      <c r="H4" s="450"/>
      <c r="I4" s="450"/>
    </row>
    <row r="6" spans="1:9" ht="12.75">
      <c r="A6" s="444" t="s">
        <v>245</v>
      </c>
      <c r="B6" s="445" t="s">
        <v>305</v>
      </c>
      <c r="C6" s="445" t="s">
        <v>306</v>
      </c>
      <c r="D6" s="447" t="s">
        <v>307</v>
      </c>
      <c r="E6" s="448"/>
      <c r="F6" s="447" t="s">
        <v>639</v>
      </c>
      <c r="G6" s="448"/>
      <c r="H6" s="447" t="s">
        <v>640</v>
      </c>
      <c r="I6" s="448"/>
    </row>
    <row r="7" spans="1:9" ht="12.75">
      <c r="A7" s="444"/>
      <c r="B7" s="446"/>
      <c r="C7" s="446"/>
      <c r="D7" s="101" t="s">
        <v>308</v>
      </c>
      <c r="E7" s="101" t="s">
        <v>309</v>
      </c>
      <c r="F7" s="101" t="s">
        <v>308</v>
      </c>
      <c r="G7" s="101" t="s">
        <v>309</v>
      </c>
      <c r="H7" s="101" t="s">
        <v>308</v>
      </c>
      <c r="I7" s="101" t="s">
        <v>309</v>
      </c>
    </row>
    <row r="8" spans="1:18" ht="15">
      <c r="A8" s="98">
        <v>111</v>
      </c>
      <c r="B8" s="106" t="s">
        <v>310</v>
      </c>
      <c r="C8" s="303" t="s">
        <v>311</v>
      </c>
      <c r="D8" s="80">
        <v>8499173</v>
      </c>
      <c r="E8" s="396" t="s">
        <v>486</v>
      </c>
      <c r="F8" s="80">
        <v>1513648900</v>
      </c>
      <c r="G8" s="80">
        <v>1517359073</v>
      </c>
      <c r="H8" s="80">
        <v>4789000</v>
      </c>
      <c r="I8" s="396" t="s">
        <v>486</v>
      </c>
      <c r="J8" s="366" t="e">
        <f aca="true" t="shared" si="0" ref="J8:J25">D8-E8+F8-G8</f>
        <v>#VALUE!</v>
      </c>
      <c r="K8" s="366" t="e">
        <f>H8-J8</f>
        <v>#VALUE!</v>
      </c>
      <c r="L8" s="303" t="s">
        <v>311</v>
      </c>
      <c r="M8" s="80">
        <v>8499173</v>
      </c>
      <c r="N8" s="396" t="s">
        <v>486</v>
      </c>
      <c r="O8" s="80">
        <v>1513648900</v>
      </c>
      <c r="P8" s="80">
        <v>1517359073</v>
      </c>
      <c r="Q8" s="80">
        <v>4789000</v>
      </c>
      <c r="R8" s="396" t="s">
        <v>486</v>
      </c>
    </row>
    <row r="9" spans="1:18" ht="15">
      <c r="A9" s="98">
        <v>111</v>
      </c>
      <c r="B9" s="106" t="s">
        <v>312</v>
      </c>
      <c r="C9" s="303" t="s">
        <v>313</v>
      </c>
      <c r="D9" s="80">
        <v>2133755149</v>
      </c>
      <c r="E9" s="396" t="s">
        <v>486</v>
      </c>
      <c r="F9" s="80">
        <v>359655064610</v>
      </c>
      <c r="G9" s="80">
        <v>347513314145</v>
      </c>
      <c r="H9" s="80">
        <v>14275505614</v>
      </c>
      <c r="I9" s="396" t="s">
        <v>486</v>
      </c>
      <c r="J9" s="366" t="e">
        <f t="shared" si="0"/>
        <v>#VALUE!</v>
      </c>
      <c r="K9" s="366" t="e">
        <f aca="true" t="shared" si="1" ref="K9:K36">H9-J9</f>
        <v>#VALUE!</v>
      </c>
      <c r="L9" s="303" t="s">
        <v>313</v>
      </c>
      <c r="M9" s="80">
        <v>2133755149</v>
      </c>
      <c r="N9" s="396" t="s">
        <v>486</v>
      </c>
      <c r="O9" s="80">
        <v>359655064610</v>
      </c>
      <c r="P9" s="80">
        <v>347513314145</v>
      </c>
      <c r="Q9" s="80">
        <v>14275505614</v>
      </c>
      <c r="R9" s="396" t="s">
        <v>486</v>
      </c>
    </row>
    <row r="10" spans="1:18" ht="15">
      <c r="A10" s="98">
        <v>111</v>
      </c>
      <c r="B10" s="106" t="s">
        <v>314</v>
      </c>
      <c r="C10" s="303" t="s">
        <v>315</v>
      </c>
      <c r="D10" s="396" t="s">
        <v>486</v>
      </c>
      <c r="E10" s="80">
        <v>0</v>
      </c>
      <c r="F10" s="80">
        <v>77446163900</v>
      </c>
      <c r="G10" s="80">
        <v>77446163900</v>
      </c>
      <c r="H10" s="396" t="s">
        <v>486</v>
      </c>
      <c r="I10" s="80">
        <v>0</v>
      </c>
      <c r="J10" s="366" t="e">
        <f t="shared" si="0"/>
        <v>#VALUE!</v>
      </c>
      <c r="K10" s="366"/>
      <c r="L10" s="303" t="s">
        <v>315</v>
      </c>
      <c r="M10" s="396" t="s">
        <v>486</v>
      </c>
      <c r="N10" s="80">
        <v>0</v>
      </c>
      <c r="O10" s="80">
        <v>77446163900</v>
      </c>
      <c r="P10" s="80">
        <v>77446163900</v>
      </c>
      <c r="Q10" s="396" t="s">
        <v>486</v>
      </c>
      <c r="R10" s="80">
        <v>0</v>
      </c>
    </row>
    <row r="11" spans="1:18" ht="15">
      <c r="A11" s="98">
        <v>121</v>
      </c>
      <c r="B11" s="106" t="s">
        <v>316</v>
      </c>
      <c r="C11" s="303" t="s">
        <v>317</v>
      </c>
      <c r="D11" s="80">
        <v>27050572000</v>
      </c>
      <c r="E11" s="396" t="s">
        <v>486</v>
      </c>
      <c r="F11" s="80">
        <v>27671836793</v>
      </c>
      <c r="G11" s="80">
        <v>15165523737</v>
      </c>
      <c r="H11" s="80">
        <v>39556885057</v>
      </c>
      <c r="I11" s="396" t="s">
        <v>486</v>
      </c>
      <c r="J11" s="366" t="e">
        <f t="shared" si="0"/>
        <v>#VALUE!</v>
      </c>
      <c r="K11" s="366" t="e">
        <f t="shared" si="1"/>
        <v>#VALUE!</v>
      </c>
      <c r="L11" s="303" t="s">
        <v>317</v>
      </c>
      <c r="M11" s="80">
        <v>27050572000</v>
      </c>
      <c r="N11" s="396" t="s">
        <v>486</v>
      </c>
      <c r="O11" s="80">
        <v>27671836793</v>
      </c>
      <c r="P11" s="80">
        <v>15165523737</v>
      </c>
      <c r="Q11" s="80">
        <v>39556885056</v>
      </c>
      <c r="R11" s="396" t="s">
        <v>486</v>
      </c>
    </row>
    <row r="12" spans="1:18" ht="15">
      <c r="A12" s="98">
        <v>112</v>
      </c>
      <c r="B12" s="106" t="s">
        <v>677</v>
      </c>
      <c r="C12" s="303" t="s">
        <v>676</v>
      </c>
      <c r="D12" s="80">
        <v>39600000000</v>
      </c>
      <c r="E12" s="396" t="s">
        <v>486</v>
      </c>
      <c r="F12" s="80">
        <v>154840000000</v>
      </c>
      <c r="G12" s="80">
        <v>162640000000</v>
      </c>
      <c r="H12" s="80">
        <v>31800000000</v>
      </c>
      <c r="I12" s="396" t="s">
        <v>486</v>
      </c>
      <c r="J12" s="366" t="e">
        <f t="shared" si="0"/>
        <v>#VALUE!</v>
      </c>
      <c r="K12" s="366" t="e">
        <f t="shared" si="1"/>
        <v>#VALUE!</v>
      </c>
      <c r="L12" s="303" t="s">
        <v>676</v>
      </c>
      <c r="M12" s="80">
        <v>39600000000</v>
      </c>
      <c r="N12" s="396" t="s">
        <v>486</v>
      </c>
      <c r="O12" s="80">
        <v>154840000000</v>
      </c>
      <c r="P12" s="80">
        <v>162640000000</v>
      </c>
      <c r="Q12" s="80">
        <v>31800000000</v>
      </c>
      <c r="R12" s="396" t="s">
        <v>486</v>
      </c>
    </row>
    <row r="13" spans="1:18" ht="15">
      <c r="A13" s="98">
        <v>129</v>
      </c>
      <c r="B13" s="106" t="s">
        <v>318</v>
      </c>
      <c r="C13" s="303" t="s">
        <v>319</v>
      </c>
      <c r="D13" s="396" t="s">
        <v>486</v>
      </c>
      <c r="E13" s="80">
        <v>691888100</v>
      </c>
      <c r="F13" s="396" t="s">
        <v>486</v>
      </c>
      <c r="G13" s="80">
        <v>166414057</v>
      </c>
      <c r="H13" s="396" t="s">
        <v>486</v>
      </c>
      <c r="I13" s="80">
        <v>858302157</v>
      </c>
      <c r="J13" s="366" t="e">
        <f t="shared" si="0"/>
        <v>#VALUE!</v>
      </c>
      <c r="K13" s="366"/>
      <c r="L13" s="303" t="s">
        <v>319</v>
      </c>
      <c r="M13" s="396" t="s">
        <v>486</v>
      </c>
      <c r="N13" s="80">
        <v>691888100</v>
      </c>
      <c r="O13" s="396" t="s">
        <v>486</v>
      </c>
      <c r="P13" s="80">
        <v>166414057</v>
      </c>
      <c r="Q13" s="396" t="s">
        <v>486</v>
      </c>
      <c r="R13" s="80">
        <v>858302157</v>
      </c>
    </row>
    <row r="14" spans="1:18" ht="15">
      <c r="A14" s="98">
        <v>131</v>
      </c>
      <c r="B14" s="106" t="s">
        <v>688</v>
      </c>
      <c r="C14" s="303" t="s">
        <v>689</v>
      </c>
      <c r="D14" s="80">
        <v>12000000000</v>
      </c>
      <c r="E14" s="396" t="s">
        <v>486</v>
      </c>
      <c r="F14" s="80">
        <v>51255028771</v>
      </c>
      <c r="G14" s="80">
        <v>33045000000</v>
      </c>
      <c r="H14" s="80">
        <v>30210028771</v>
      </c>
      <c r="I14" s="396" t="s">
        <v>486</v>
      </c>
      <c r="J14" s="366" t="e">
        <f t="shared" si="0"/>
        <v>#VALUE!</v>
      </c>
      <c r="K14" s="366" t="e">
        <f t="shared" si="1"/>
        <v>#VALUE!</v>
      </c>
      <c r="L14" s="303" t="s">
        <v>689</v>
      </c>
      <c r="M14" s="80">
        <v>12000000000</v>
      </c>
      <c r="N14" s="396" t="s">
        <v>486</v>
      </c>
      <c r="O14" s="80">
        <v>51255028771</v>
      </c>
      <c r="P14" s="80">
        <v>33045000000</v>
      </c>
      <c r="Q14" s="80">
        <v>30210028771</v>
      </c>
      <c r="R14" s="396" t="s">
        <v>486</v>
      </c>
    </row>
    <row r="15" spans="1:18" ht="15">
      <c r="A15" s="98">
        <v>135</v>
      </c>
      <c r="B15" s="106" t="s">
        <v>487</v>
      </c>
      <c r="C15" s="303" t="s">
        <v>488</v>
      </c>
      <c r="D15" s="80">
        <v>50137763087</v>
      </c>
      <c r="E15" s="396" t="s">
        <v>486</v>
      </c>
      <c r="F15" s="80">
        <v>256723670601</v>
      </c>
      <c r="G15" s="80">
        <v>271661115211</v>
      </c>
      <c r="H15" s="80">
        <v>35200318477</v>
      </c>
      <c r="I15" s="396" t="s">
        <v>486</v>
      </c>
      <c r="J15" s="366" t="e">
        <f t="shared" si="0"/>
        <v>#VALUE!</v>
      </c>
      <c r="K15" s="366" t="e">
        <f t="shared" si="1"/>
        <v>#VALUE!</v>
      </c>
      <c r="L15" s="303" t="s">
        <v>488</v>
      </c>
      <c r="M15" s="80">
        <v>50137763087</v>
      </c>
      <c r="N15" s="396" t="s">
        <v>486</v>
      </c>
      <c r="O15" s="80">
        <v>256723670601</v>
      </c>
      <c r="P15" s="80">
        <v>271661115211</v>
      </c>
      <c r="Q15" s="80">
        <v>35200318477</v>
      </c>
      <c r="R15" s="396" t="s">
        <v>486</v>
      </c>
    </row>
    <row r="16" spans="1:18" ht="15">
      <c r="A16" s="98">
        <v>138</v>
      </c>
      <c r="B16" s="106" t="s">
        <v>320</v>
      </c>
      <c r="C16" s="303" t="s">
        <v>321</v>
      </c>
      <c r="D16" s="396" t="s">
        <v>486</v>
      </c>
      <c r="E16" s="80">
        <v>0</v>
      </c>
      <c r="F16" s="396">
        <v>97520000</v>
      </c>
      <c r="G16" s="396" t="s">
        <v>486</v>
      </c>
      <c r="H16" s="396">
        <v>97520000</v>
      </c>
      <c r="I16" s="80" t="s">
        <v>486</v>
      </c>
      <c r="J16" s="366" t="e">
        <f t="shared" si="0"/>
        <v>#VALUE!</v>
      </c>
      <c r="K16" s="366"/>
      <c r="L16" s="303" t="s">
        <v>321</v>
      </c>
      <c r="M16" s="396" t="s">
        <v>486</v>
      </c>
      <c r="N16" s="80">
        <v>0</v>
      </c>
      <c r="O16" s="396">
        <v>97520000</v>
      </c>
      <c r="P16" s="396" t="s">
        <v>486</v>
      </c>
      <c r="Q16" s="396">
        <v>97520000</v>
      </c>
      <c r="R16" s="80" t="s">
        <v>486</v>
      </c>
    </row>
    <row r="17" spans="1:18" ht="15">
      <c r="A17" s="98">
        <v>139</v>
      </c>
      <c r="B17" s="106" t="s">
        <v>387</v>
      </c>
      <c r="C17" s="303" t="s">
        <v>547</v>
      </c>
      <c r="D17" s="396" t="s">
        <v>486</v>
      </c>
      <c r="E17" s="80">
        <v>2110896996</v>
      </c>
      <c r="F17" s="396">
        <v>791179786</v>
      </c>
      <c r="G17" s="396">
        <v>163245844</v>
      </c>
      <c r="H17" s="396" t="s">
        <v>486</v>
      </c>
      <c r="I17" s="80">
        <v>1482963054</v>
      </c>
      <c r="J17" s="366" t="e">
        <f t="shared" si="0"/>
        <v>#VALUE!</v>
      </c>
      <c r="K17" s="366"/>
      <c r="L17" s="303" t="s">
        <v>547</v>
      </c>
      <c r="M17" s="396" t="s">
        <v>486</v>
      </c>
      <c r="N17" s="80">
        <v>2110896996</v>
      </c>
      <c r="O17" s="396">
        <v>791179786</v>
      </c>
      <c r="P17" s="396">
        <v>163245844</v>
      </c>
      <c r="Q17" s="396" t="s">
        <v>486</v>
      </c>
      <c r="R17" s="80">
        <v>1482963054</v>
      </c>
    </row>
    <row r="18" spans="1:18" ht="15">
      <c r="A18" s="98">
        <v>158</v>
      </c>
      <c r="B18" s="106" t="s">
        <v>322</v>
      </c>
      <c r="C18" s="303" t="s">
        <v>323</v>
      </c>
      <c r="D18" s="80">
        <v>122042706</v>
      </c>
      <c r="E18" s="396" t="s">
        <v>486</v>
      </c>
      <c r="F18" s="80">
        <v>482265000</v>
      </c>
      <c r="G18" s="80">
        <v>590695936</v>
      </c>
      <c r="H18" s="80">
        <v>13611770</v>
      </c>
      <c r="I18" s="396" t="s">
        <v>486</v>
      </c>
      <c r="J18" s="366" t="e">
        <f t="shared" si="0"/>
        <v>#VALUE!</v>
      </c>
      <c r="K18" s="366" t="e">
        <f t="shared" si="1"/>
        <v>#VALUE!</v>
      </c>
      <c r="L18" s="303" t="s">
        <v>323</v>
      </c>
      <c r="M18" s="396">
        <v>122042706</v>
      </c>
      <c r="N18" s="80" t="s">
        <v>486</v>
      </c>
      <c r="O18" s="396">
        <v>482265000</v>
      </c>
      <c r="P18" s="396">
        <v>590695936</v>
      </c>
      <c r="Q18" s="396">
        <v>13611770</v>
      </c>
      <c r="R18" s="80" t="s">
        <v>486</v>
      </c>
    </row>
    <row r="19" spans="1:18" ht="15">
      <c r="A19" s="98">
        <v>151</v>
      </c>
      <c r="B19" s="106" t="s">
        <v>324</v>
      </c>
      <c r="C19" s="303" t="s">
        <v>325</v>
      </c>
      <c r="D19" s="80">
        <v>37310000</v>
      </c>
      <c r="E19" s="396" t="s">
        <v>486</v>
      </c>
      <c r="F19" s="80">
        <v>1005959794</v>
      </c>
      <c r="G19" s="80">
        <v>1005959794</v>
      </c>
      <c r="H19" s="80">
        <v>37310000</v>
      </c>
      <c r="I19" s="396" t="s">
        <v>486</v>
      </c>
      <c r="J19" s="366" t="e">
        <f t="shared" si="0"/>
        <v>#VALUE!</v>
      </c>
      <c r="K19" s="366"/>
      <c r="L19" s="303" t="s">
        <v>325</v>
      </c>
      <c r="M19" s="80">
        <v>37310000</v>
      </c>
      <c r="N19" s="396" t="s">
        <v>486</v>
      </c>
      <c r="O19" s="80">
        <v>1005959794</v>
      </c>
      <c r="P19" s="80">
        <v>1005959794</v>
      </c>
      <c r="Q19" s="80">
        <v>37310000</v>
      </c>
      <c r="R19" s="396" t="s">
        <v>486</v>
      </c>
    </row>
    <row r="20" spans="1:18" ht="15">
      <c r="A20" s="98">
        <v>158</v>
      </c>
      <c r="B20" s="106" t="s">
        <v>326</v>
      </c>
      <c r="C20" s="303" t="s">
        <v>327</v>
      </c>
      <c r="D20" s="80">
        <v>5200000</v>
      </c>
      <c r="E20" s="396" t="s">
        <v>486</v>
      </c>
      <c r="F20" s="396" t="s">
        <v>486</v>
      </c>
      <c r="G20" s="396" t="s">
        <v>486</v>
      </c>
      <c r="H20" s="80">
        <v>5200000</v>
      </c>
      <c r="I20" s="396" t="s">
        <v>486</v>
      </c>
      <c r="J20" s="366" t="e">
        <f t="shared" si="0"/>
        <v>#VALUE!</v>
      </c>
      <c r="K20" s="366" t="e">
        <f t="shared" si="1"/>
        <v>#VALUE!</v>
      </c>
      <c r="L20" s="303" t="s">
        <v>327</v>
      </c>
      <c r="M20" s="80">
        <v>5200000</v>
      </c>
      <c r="N20" s="396" t="s">
        <v>486</v>
      </c>
      <c r="O20" s="80" t="s">
        <v>486</v>
      </c>
      <c r="P20" s="80" t="s">
        <v>486</v>
      </c>
      <c r="Q20" s="80">
        <v>5200000</v>
      </c>
      <c r="R20" s="396" t="s">
        <v>486</v>
      </c>
    </row>
    <row r="21" spans="1:18" ht="15">
      <c r="A21" s="98">
        <v>222</v>
      </c>
      <c r="B21" s="106" t="s">
        <v>328</v>
      </c>
      <c r="C21" s="303" t="s">
        <v>329</v>
      </c>
      <c r="D21" s="80">
        <v>6052768446</v>
      </c>
      <c r="E21" s="396" t="s">
        <v>486</v>
      </c>
      <c r="F21" s="80">
        <v>55800000</v>
      </c>
      <c r="G21" s="80">
        <v>1055800000</v>
      </c>
      <c r="H21" s="80">
        <v>5052768446</v>
      </c>
      <c r="I21" s="396" t="s">
        <v>486</v>
      </c>
      <c r="J21" s="366" t="e">
        <f t="shared" si="0"/>
        <v>#VALUE!</v>
      </c>
      <c r="K21" s="366" t="e">
        <f t="shared" si="1"/>
        <v>#VALUE!</v>
      </c>
      <c r="L21" s="303" t="s">
        <v>329</v>
      </c>
      <c r="M21" s="80">
        <v>6052768446</v>
      </c>
      <c r="N21" s="396" t="s">
        <v>486</v>
      </c>
      <c r="O21" s="80">
        <v>55800000</v>
      </c>
      <c r="P21" s="80">
        <v>1055800000</v>
      </c>
      <c r="Q21" s="80">
        <v>5052768446</v>
      </c>
      <c r="R21" s="396" t="s">
        <v>486</v>
      </c>
    </row>
    <row r="22" spans="1:18" ht="15">
      <c r="A22" s="98">
        <v>228</v>
      </c>
      <c r="B22" s="106" t="s">
        <v>301</v>
      </c>
      <c r="C22" s="303" t="s">
        <v>330</v>
      </c>
      <c r="D22" s="80">
        <v>3596296230</v>
      </c>
      <c r="E22" s="396" t="s">
        <v>486</v>
      </c>
      <c r="F22" s="80">
        <v>17517500</v>
      </c>
      <c r="G22" s="80">
        <v>17517500</v>
      </c>
      <c r="H22" s="80">
        <v>3596296230</v>
      </c>
      <c r="I22" s="396" t="s">
        <v>486</v>
      </c>
      <c r="J22" s="366" t="e">
        <f t="shared" si="0"/>
        <v>#VALUE!</v>
      </c>
      <c r="K22" s="366" t="e">
        <f t="shared" si="1"/>
        <v>#VALUE!</v>
      </c>
      <c r="L22" s="303" t="s">
        <v>330</v>
      </c>
      <c r="M22" s="396">
        <v>3596296230</v>
      </c>
      <c r="N22" s="80" t="s">
        <v>486</v>
      </c>
      <c r="O22" s="80">
        <v>17517500</v>
      </c>
      <c r="P22" s="80">
        <v>17517500</v>
      </c>
      <c r="Q22" s="396">
        <v>3596296230</v>
      </c>
      <c r="R22" s="80" t="s">
        <v>486</v>
      </c>
    </row>
    <row r="23" spans="1:18" ht="15">
      <c r="A23" s="98">
        <v>223</v>
      </c>
      <c r="B23" s="106" t="s">
        <v>331</v>
      </c>
      <c r="C23" s="303" t="s">
        <v>332</v>
      </c>
      <c r="D23" s="396" t="s">
        <v>486</v>
      </c>
      <c r="E23" s="80">
        <v>6683955212</v>
      </c>
      <c r="F23" s="80">
        <v>100000000</v>
      </c>
      <c r="G23" s="80">
        <v>945195843</v>
      </c>
      <c r="H23" s="396" t="s">
        <v>486</v>
      </c>
      <c r="I23" s="80">
        <v>7529151055</v>
      </c>
      <c r="J23" s="366" t="e">
        <f t="shared" si="0"/>
        <v>#VALUE!</v>
      </c>
      <c r="K23" s="366"/>
      <c r="L23" s="303" t="s">
        <v>332</v>
      </c>
      <c r="M23" s="80" t="s">
        <v>486</v>
      </c>
      <c r="N23" s="396">
        <v>6683955212</v>
      </c>
      <c r="O23" s="396">
        <v>100000000</v>
      </c>
      <c r="P23" s="396">
        <v>945195843</v>
      </c>
      <c r="Q23" s="80" t="s">
        <v>486</v>
      </c>
      <c r="R23" s="396">
        <v>7529151055</v>
      </c>
    </row>
    <row r="24" spans="1:18" ht="15">
      <c r="A24" s="98">
        <v>258</v>
      </c>
      <c r="B24" s="106" t="s">
        <v>63</v>
      </c>
      <c r="C24" s="303" t="s">
        <v>334</v>
      </c>
      <c r="D24" s="80">
        <v>1350000000</v>
      </c>
      <c r="E24" s="396" t="s">
        <v>486</v>
      </c>
      <c r="F24" s="396" t="s">
        <v>486</v>
      </c>
      <c r="G24" s="396" t="s">
        <v>486</v>
      </c>
      <c r="H24" s="80">
        <v>1350000000</v>
      </c>
      <c r="I24" s="396" t="s">
        <v>486</v>
      </c>
      <c r="J24" s="366" t="e">
        <f t="shared" si="0"/>
        <v>#VALUE!</v>
      </c>
      <c r="K24" s="366" t="e">
        <f t="shared" si="1"/>
        <v>#VALUE!</v>
      </c>
      <c r="L24" s="303" t="s">
        <v>334</v>
      </c>
      <c r="M24" s="396">
        <v>1350000000</v>
      </c>
      <c r="N24" s="80" t="s">
        <v>486</v>
      </c>
      <c r="O24" s="396" t="s">
        <v>486</v>
      </c>
      <c r="P24" s="396" t="s">
        <v>486</v>
      </c>
      <c r="Q24" s="396">
        <v>1350000000</v>
      </c>
      <c r="R24" s="80" t="s">
        <v>486</v>
      </c>
    </row>
    <row r="25" spans="1:18" ht="15">
      <c r="A25" s="98">
        <v>259</v>
      </c>
      <c r="B25" s="396" t="s">
        <v>819</v>
      </c>
      <c r="C25" s="303">
        <v>229</v>
      </c>
      <c r="D25" s="396" t="s">
        <v>486</v>
      </c>
      <c r="E25" s="80">
        <v>335656644</v>
      </c>
      <c r="F25" s="396" t="s">
        <v>486</v>
      </c>
      <c r="G25" s="396" t="s">
        <v>486</v>
      </c>
      <c r="H25" s="396" t="s">
        <v>486</v>
      </c>
      <c r="I25" s="80">
        <v>335656644</v>
      </c>
      <c r="J25" s="366" t="e">
        <f t="shared" si="0"/>
        <v>#VALUE!</v>
      </c>
      <c r="K25" s="366" t="e">
        <f t="shared" si="1"/>
        <v>#VALUE!</v>
      </c>
      <c r="L25" s="303" t="s">
        <v>335</v>
      </c>
      <c r="M25" s="80" t="s">
        <v>486</v>
      </c>
      <c r="N25" s="396">
        <v>335656644</v>
      </c>
      <c r="O25" s="396" t="s">
        <v>486</v>
      </c>
      <c r="P25" s="80" t="s">
        <v>486</v>
      </c>
      <c r="Q25" s="80" t="s">
        <v>486</v>
      </c>
      <c r="R25" s="396">
        <v>335656644</v>
      </c>
    </row>
    <row r="26" spans="1:18" ht="15">
      <c r="A26" s="98">
        <v>261</v>
      </c>
      <c r="B26" s="106" t="s">
        <v>324</v>
      </c>
      <c r="C26" s="303" t="s">
        <v>579</v>
      </c>
      <c r="D26" s="80">
        <v>43384418</v>
      </c>
      <c r="E26" s="396" t="s">
        <v>486</v>
      </c>
      <c r="F26" s="396" t="s">
        <v>486</v>
      </c>
      <c r="G26" s="80">
        <v>43384418</v>
      </c>
      <c r="H26" s="80" t="s">
        <v>486</v>
      </c>
      <c r="I26" s="396">
        <v>0</v>
      </c>
      <c r="J26" s="366" t="e">
        <f aca="true" t="shared" si="2" ref="J26:J36">D26-E26+F26-G26</f>
        <v>#VALUE!</v>
      </c>
      <c r="K26" s="366" t="e">
        <f t="shared" si="1"/>
        <v>#VALUE!</v>
      </c>
      <c r="L26" s="303" t="s">
        <v>579</v>
      </c>
      <c r="M26" s="80">
        <v>43384418</v>
      </c>
      <c r="N26" s="396" t="s">
        <v>486</v>
      </c>
      <c r="O26" s="396" t="s">
        <v>486</v>
      </c>
      <c r="P26" s="396">
        <v>43384418</v>
      </c>
      <c r="Q26" s="80" t="s">
        <v>486</v>
      </c>
      <c r="R26" s="396">
        <v>0</v>
      </c>
    </row>
    <row r="27" spans="1:18" ht="15">
      <c r="A27" s="98">
        <v>268</v>
      </c>
      <c r="B27" s="106" t="s">
        <v>337</v>
      </c>
      <c r="C27" s="303" t="s">
        <v>338</v>
      </c>
      <c r="D27" s="80">
        <v>37310000</v>
      </c>
      <c r="E27" s="396" t="s">
        <v>486</v>
      </c>
      <c r="F27" s="396" t="s">
        <v>486</v>
      </c>
      <c r="G27" s="396" t="s">
        <v>486</v>
      </c>
      <c r="H27" s="80">
        <v>37310000</v>
      </c>
      <c r="I27" s="396" t="s">
        <v>486</v>
      </c>
      <c r="J27" s="366" t="e">
        <f t="shared" si="2"/>
        <v>#VALUE!</v>
      </c>
      <c r="K27" s="366" t="e">
        <f t="shared" si="1"/>
        <v>#VALUE!</v>
      </c>
      <c r="L27" s="303" t="s">
        <v>338</v>
      </c>
      <c r="M27" s="80">
        <v>37310000</v>
      </c>
      <c r="N27" s="396" t="s">
        <v>486</v>
      </c>
      <c r="O27" s="396" t="s">
        <v>486</v>
      </c>
      <c r="P27" s="396" t="s">
        <v>486</v>
      </c>
      <c r="Q27" s="80">
        <v>37310000</v>
      </c>
      <c r="R27" s="396" t="s">
        <v>486</v>
      </c>
    </row>
    <row r="28" spans="1:18" ht="15">
      <c r="A28" s="98">
        <v>263</v>
      </c>
      <c r="B28" s="106" t="s">
        <v>339</v>
      </c>
      <c r="C28" s="303" t="s">
        <v>342</v>
      </c>
      <c r="D28" s="80">
        <v>1740369217</v>
      </c>
      <c r="E28" s="396" t="s">
        <v>486</v>
      </c>
      <c r="F28" s="396">
        <v>28576461</v>
      </c>
      <c r="G28" s="396" t="s">
        <v>486</v>
      </c>
      <c r="H28" s="80">
        <v>1768945678</v>
      </c>
      <c r="I28" s="396" t="s">
        <v>486</v>
      </c>
      <c r="J28" s="366" t="e">
        <f t="shared" si="2"/>
        <v>#VALUE!</v>
      </c>
      <c r="K28" s="366"/>
      <c r="L28" s="303" t="s">
        <v>342</v>
      </c>
      <c r="M28" s="396">
        <v>1740369217</v>
      </c>
      <c r="N28" s="80" t="s">
        <v>486</v>
      </c>
      <c r="O28" s="80">
        <v>28576461</v>
      </c>
      <c r="P28" s="80" t="s">
        <v>486</v>
      </c>
      <c r="Q28" s="396">
        <v>1768945678</v>
      </c>
      <c r="R28" s="80" t="s">
        <v>486</v>
      </c>
    </row>
    <row r="29" spans="1:18" ht="15">
      <c r="A29" s="98">
        <v>311</v>
      </c>
      <c r="B29" s="106" t="s">
        <v>671</v>
      </c>
      <c r="C29" s="303" t="s">
        <v>672</v>
      </c>
      <c r="D29" s="396"/>
      <c r="E29" s="80"/>
      <c r="F29" s="80"/>
      <c r="G29" s="80"/>
      <c r="H29" s="396"/>
      <c r="I29" s="80"/>
      <c r="J29" s="366">
        <f t="shared" si="2"/>
        <v>0</v>
      </c>
      <c r="K29" s="366"/>
      <c r="L29" s="303">
        <v>311</v>
      </c>
      <c r="M29" s="396"/>
      <c r="N29" s="80"/>
      <c r="O29" s="80"/>
      <c r="P29" s="80"/>
      <c r="Q29" s="396"/>
      <c r="R29" s="80"/>
    </row>
    <row r="30" spans="1:18" ht="15">
      <c r="A30" s="98">
        <v>322</v>
      </c>
      <c r="B30" s="106" t="s">
        <v>489</v>
      </c>
      <c r="C30" s="303" t="s">
        <v>490</v>
      </c>
      <c r="D30" s="396" t="s">
        <v>486</v>
      </c>
      <c r="E30" s="80">
        <v>0</v>
      </c>
      <c r="F30" s="80">
        <v>183156972100</v>
      </c>
      <c r="G30" s="80">
        <v>183156972100</v>
      </c>
      <c r="H30" s="396" t="s">
        <v>486</v>
      </c>
      <c r="I30" s="80">
        <v>0</v>
      </c>
      <c r="J30" s="366" t="e">
        <f t="shared" si="2"/>
        <v>#VALUE!</v>
      </c>
      <c r="K30" s="366"/>
      <c r="L30" s="303" t="s">
        <v>490</v>
      </c>
      <c r="M30" s="396" t="s">
        <v>486</v>
      </c>
      <c r="N30" s="80">
        <v>0</v>
      </c>
      <c r="O30" s="80">
        <v>183156972100</v>
      </c>
      <c r="P30" s="80">
        <v>183156972100</v>
      </c>
      <c r="Q30" s="396" t="s">
        <v>486</v>
      </c>
      <c r="R30" s="80">
        <v>0</v>
      </c>
    </row>
    <row r="31" spans="1:18" ht="15">
      <c r="A31" s="98">
        <v>321</v>
      </c>
      <c r="B31" s="106" t="s">
        <v>678</v>
      </c>
      <c r="C31" s="303" t="s">
        <v>604</v>
      </c>
      <c r="D31" s="396" t="s">
        <v>486</v>
      </c>
      <c r="E31" s="80">
        <v>0</v>
      </c>
      <c r="F31" s="80">
        <v>924345235</v>
      </c>
      <c r="G31" s="80">
        <v>924345235</v>
      </c>
      <c r="H31" s="396" t="s">
        <v>486</v>
      </c>
      <c r="I31" s="80">
        <v>0</v>
      </c>
      <c r="J31" s="366" t="e">
        <f t="shared" si="2"/>
        <v>#VALUE!</v>
      </c>
      <c r="K31" s="366"/>
      <c r="L31" s="303" t="s">
        <v>604</v>
      </c>
      <c r="M31" s="396" t="s">
        <v>486</v>
      </c>
      <c r="N31" s="80">
        <v>0</v>
      </c>
      <c r="O31" s="80">
        <v>924345235</v>
      </c>
      <c r="P31" s="80">
        <v>924345235</v>
      </c>
      <c r="Q31" s="396" t="s">
        <v>486</v>
      </c>
      <c r="R31" s="80">
        <v>0</v>
      </c>
    </row>
    <row r="32" spans="1:18" s="102" customFormat="1" ht="15">
      <c r="A32" s="98">
        <v>328</v>
      </c>
      <c r="B32" s="106" t="s">
        <v>491</v>
      </c>
      <c r="C32" s="303" t="s">
        <v>492</v>
      </c>
      <c r="D32" s="396" t="s">
        <v>486</v>
      </c>
      <c r="E32" s="80">
        <v>20500437902</v>
      </c>
      <c r="F32" s="80">
        <v>654290947418</v>
      </c>
      <c r="G32" s="80">
        <v>648148178073</v>
      </c>
      <c r="H32" s="396" t="s">
        <v>486</v>
      </c>
      <c r="I32" s="80">
        <v>14357700357</v>
      </c>
      <c r="J32" s="366" t="e">
        <f t="shared" si="2"/>
        <v>#VALUE!</v>
      </c>
      <c r="K32" s="366" t="e">
        <f t="shared" si="1"/>
        <v>#VALUE!</v>
      </c>
      <c r="L32" s="303" t="s">
        <v>492</v>
      </c>
      <c r="M32" s="396" t="s">
        <v>486</v>
      </c>
      <c r="N32" s="80">
        <v>20500437902</v>
      </c>
      <c r="O32" s="80">
        <v>654290947418</v>
      </c>
      <c r="P32" s="80">
        <v>648148178073</v>
      </c>
      <c r="Q32" s="396" t="s">
        <v>486</v>
      </c>
      <c r="R32" s="80">
        <v>14357700357</v>
      </c>
    </row>
    <row r="33" spans="1:18" s="102" customFormat="1" ht="15">
      <c r="A33" s="98">
        <v>313</v>
      </c>
      <c r="B33" s="106" t="s">
        <v>343</v>
      </c>
      <c r="C33" s="303" t="s">
        <v>344</v>
      </c>
      <c r="D33" s="396" t="s">
        <v>486</v>
      </c>
      <c r="E33" s="80">
        <v>1500000000</v>
      </c>
      <c r="F33" s="80">
        <v>1460000000</v>
      </c>
      <c r="G33" s="396" t="s">
        <v>486</v>
      </c>
      <c r="H33" s="396" t="s">
        <v>486</v>
      </c>
      <c r="I33" s="80">
        <v>40000000</v>
      </c>
      <c r="J33" s="366" t="e">
        <f t="shared" si="2"/>
        <v>#VALUE!</v>
      </c>
      <c r="K33" s="366" t="e">
        <f t="shared" si="1"/>
        <v>#VALUE!</v>
      </c>
      <c r="L33" s="303" t="s">
        <v>344</v>
      </c>
      <c r="M33" s="396" t="s">
        <v>486</v>
      </c>
      <c r="N33" s="80">
        <v>1500000000</v>
      </c>
      <c r="O33" s="80">
        <v>1460000000</v>
      </c>
      <c r="P33" s="80" t="s">
        <v>486</v>
      </c>
      <c r="Q33" s="396" t="s">
        <v>486</v>
      </c>
      <c r="R33" s="80">
        <v>40000000</v>
      </c>
    </row>
    <row r="34" spans="1:18" s="102" customFormat="1" ht="15">
      <c r="A34" s="98">
        <v>314</v>
      </c>
      <c r="B34" s="106" t="s">
        <v>346</v>
      </c>
      <c r="C34" s="303" t="s">
        <v>347</v>
      </c>
      <c r="D34" s="80">
        <v>288184347</v>
      </c>
      <c r="E34" s="396" t="s">
        <v>486</v>
      </c>
      <c r="F34" s="80">
        <v>5370981</v>
      </c>
      <c r="G34" s="80">
        <v>277828105</v>
      </c>
      <c r="H34" s="80">
        <v>15727223</v>
      </c>
      <c r="I34" s="396" t="s">
        <v>486</v>
      </c>
      <c r="J34" s="366" t="e">
        <f t="shared" si="2"/>
        <v>#VALUE!</v>
      </c>
      <c r="K34" s="366"/>
      <c r="L34" s="303" t="s">
        <v>347</v>
      </c>
      <c r="M34" s="396">
        <v>288184347</v>
      </c>
      <c r="N34" s="80" t="s">
        <v>486</v>
      </c>
      <c r="O34" s="80">
        <v>5370981</v>
      </c>
      <c r="P34" s="396">
        <v>277828105</v>
      </c>
      <c r="Q34" s="396">
        <v>15727223</v>
      </c>
      <c r="R34" s="80" t="s">
        <v>486</v>
      </c>
    </row>
    <row r="35" spans="1:18" ht="15">
      <c r="A35" s="288">
        <v>315</v>
      </c>
      <c r="B35" s="106" t="s">
        <v>348</v>
      </c>
      <c r="C35" s="303" t="s">
        <v>349</v>
      </c>
      <c r="D35" s="396" t="s">
        <v>486</v>
      </c>
      <c r="E35" s="80">
        <v>251700000</v>
      </c>
      <c r="F35" s="80">
        <v>2266319400</v>
      </c>
      <c r="G35" s="80">
        <v>2191629000</v>
      </c>
      <c r="H35" s="396" t="s">
        <v>486</v>
      </c>
      <c r="I35" s="80">
        <f>177009600</f>
        <v>177009600</v>
      </c>
      <c r="J35" s="366" t="e">
        <f t="shared" si="2"/>
        <v>#VALUE!</v>
      </c>
      <c r="K35" s="366" t="e">
        <f t="shared" si="1"/>
        <v>#VALUE!</v>
      </c>
      <c r="L35" s="303" t="s">
        <v>349</v>
      </c>
      <c r="M35" s="80" t="s">
        <v>486</v>
      </c>
      <c r="N35" s="396">
        <v>251700000</v>
      </c>
      <c r="O35" s="80">
        <v>2266319400</v>
      </c>
      <c r="P35" s="80">
        <v>2191629000</v>
      </c>
      <c r="Q35" s="80" t="s">
        <v>486</v>
      </c>
      <c r="R35" s="396">
        <v>177009600</v>
      </c>
    </row>
    <row r="36" spans="1:18" ht="15">
      <c r="A36" s="288">
        <v>328</v>
      </c>
      <c r="B36" s="106" t="s">
        <v>350</v>
      </c>
      <c r="C36" s="303" t="s">
        <v>351</v>
      </c>
      <c r="D36" s="396" t="s">
        <v>486</v>
      </c>
      <c r="E36" s="80">
        <v>122308104</v>
      </c>
      <c r="F36" s="80">
        <v>1543496463</v>
      </c>
      <c r="G36" s="80">
        <v>3389651024</v>
      </c>
      <c r="H36" s="396" t="s">
        <v>486</v>
      </c>
      <c r="I36" s="80">
        <v>1968462665</v>
      </c>
      <c r="J36" s="366" t="e">
        <f t="shared" si="2"/>
        <v>#VALUE!</v>
      </c>
      <c r="K36" s="366" t="e">
        <f t="shared" si="1"/>
        <v>#VALUE!</v>
      </c>
      <c r="L36" s="303" t="s">
        <v>351</v>
      </c>
      <c r="M36" s="396" t="s">
        <v>486</v>
      </c>
      <c r="N36" s="80">
        <v>122308104</v>
      </c>
      <c r="O36" s="80">
        <v>1543496463</v>
      </c>
      <c r="P36" s="80">
        <v>3389651024</v>
      </c>
      <c r="Q36" s="396" t="s">
        <v>486</v>
      </c>
      <c r="R36" s="80">
        <v>1968462665</v>
      </c>
    </row>
    <row r="37" spans="1:18" ht="15">
      <c r="A37" s="288">
        <v>411</v>
      </c>
      <c r="B37" s="106" t="s">
        <v>352</v>
      </c>
      <c r="C37" s="303" t="s">
        <v>353</v>
      </c>
      <c r="D37" s="396" t="s">
        <v>486</v>
      </c>
      <c r="E37" s="80">
        <v>135289000000</v>
      </c>
      <c r="F37" s="396" t="s">
        <v>486</v>
      </c>
      <c r="G37" s="396" t="s">
        <v>486</v>
      </c>
      <c r="H37" s="396" t="s">
        <v>486</v>
      </c>
      <c r="I37" s="80">
        <v>135289000000</v>
      </c>
      <c r="J37" s="366" t="e">
        <f>#REF!-#REF!+#REF!-#REF!</f>
        <v>#REF!</v>
      </c>
      <c r="K37" s="366" t="e">
        <f>#REF!-J37</f>
        <v>#REF!</v>
      </c>
      <c r="L37" s="303" t="s">
        <v>353</v>
      </c>
      <c r="M37" s="396" t="s">
        <v>486</v>
      </c>
      <c r="N37" s="80">
        <v>135289000000</v>
      </c>
      <c r="O37" s="80" t="s">
        <v>486</v>
      </c>
      <c r="P37" s="80" t="s">
        <v>486</v>
      </c>
      <c r="Q37" s="396" t="s">
        <v>486</v>
      </c>
      <c r="R37" s="80">
        <v>135289000000</v>
      </c>
    </row>
    <row r="38" spans="1:18" ht="15">
      <c r="A38" s="288">
        <v>417</v>
      </c>
      <c r="B38" s="106" t="s">
        <v>686</v>
      </c>
      <c r="C38" s="303" t="s">
        <v>687</v>
      </c>
      <c r="D38" s="396" t="s">
        <v>486</v>
      </c>
      <c r="E38" s="80">
        <v>306000000</v>
      </c>
      <c r="F38" s="396" t="s">
        <v>486</v>
      </c>
      <c r="G38" s="396" t="s">
        <v>486</v>
      </c>
      <c r="H38" s="396" t="s">
        <v>486</v>
      </c>
      <c r="I38" s="80">
        <v>306000000</v>
      </c>
      <c r="J38" s="366" t="e">
        <f aca="true" t="shared" si="3" ref="J38:J48">D37-E37+F37-G37</f>
        <v>#VALUE!</v>
      </c>
      <c r="K38" s="366" t="e">
        <f aca="true" t="shared" si="4" ref="K38:K47">H37-J38</f>
        <v>#VALUE!</v>
      </c>
      <c r="L38" s="303" t="s">
        <v>687</v>
      </c>
      <c r="M38" s="396" t="s">
        <v>486</v>
      </c>
      <c r="N38" s="80">
        <v>306000000</v>
      </c>
      <c r="O38" s="396" t="s">
        <v>486</v>
      </c>
      <c r="P38" s="396" t="s">
        <v>486</v>
      </c>
      <c r="Q38" s="396" t="s">
        <v>486</v>
      </c>
      <c r="R38" s="80">
        <v>306000000</v>
      </c>
    </row>
    <row r="39" spans="1:18" ht="15">
      <c r="A39" s="288">
        <v>418</v>
      </c>
      <c r="B39" s="106" t="s">
        <v>679</v>
      </c>
      <c r="C39" s="303" t="s">
        <v>614</v>
      </c>
      <c r="D39" s="396" t="s">
        <v>486</v>
      </c>
      <c r="E39" s="80">
        <v>445000000</v>
      </c>
      <c r="F39" s="396" t="s">
        <v>486</v>
      </c>
      <c r="G39" s="396" t="s">
        <v>486</v>
      </c>
      <c r="H39" s="396" t="s">
        <v>486</v>
      </c>
      <c r="I39" s="80">
        <v>445000000</v>
      </c>
      <c r="J39" s="366" t="e">
        <f t="shared" si="3"/>
        <v>#VALUE!</v>
      </c>
      <c r="K39" s="366" t="e">
        <f t="shared" si="4"/>
        <v>#VALUE!</v>
      </c>
      <c r="L39" s="303" t="s">
        <v>614</v>
      </c>
      <c r="M39" s="396" t="s">
        <v>486</v>
      </c>
      <c r="N39" s="80">
        <v>445000000</v>
      </c>
      <c r="O39" s="396" t="s">
        <v>486</v>
      </c>
      <c r="P39" s="396" t="s">
        <v>486</v>
      </c>
      <c r="Q39" s="396" t="s">
        <v>486</v>
      </c>
      <c r="R39" s="80">
        <v>445000000</v>
      </c>
    </row>
    <row r="40" spans="1:18" ht="15">
      <c r="A40" s="288">
        <v>420</v>
      </c>
      <c r="B40" s="106" t="s">
        <v>354</v>
      </c>
      <c r="C40" s="303" t="s">
        <v>355</v>
      </c>
      <c r="D40" s="80">
        <v>24033388185</v>
      </c>
      <c r="E40" s="396" t="s">
        <v>486</v>
      </c>
      <c r="F40" s="80">
        <v>26865303058</v>
      </c>
      <c r="G40" s="80">
        <v>51036532783</v>
      </c>
      <c r="H40" s="80" t="s">
        <v>486</v>
      </c>
      <c r="I40" s="396">
        <f>232970734</f>
        <v>232970734</v>
      </c>
      <c r="J40" s="366" t="e">
        <f t="shared" si="3"/>
        <v>#VALUE!</v>
      </c>
      <c r="K40" s="366" t="e">
        <f t="shared" si="4"/>
        <v>#VALUE!</v>
      </c>
      <c r="L40" s="303" t="s">
        <v>355</v>
      </c>
      <c r="M40" s="396">
        <v>24033388185</v>
      </c>
      <c r="N40" s="80" t="s">
        <v>486</v>
      </c>
      <c r="O40" s="396">
        <v>26865303058</v>
      </c>
      <c r="P40" s="396">
        <v>51036532783</v>
      </c>
      <c r="Q40" s="396" t="s">
        <v>486</v>
      </c>
      <c r="R40" s="80">
        <v>232970733</v>
      </c>
    </row>
    <row r="41" spans="2:18" ht="15">
      <c r="B41" s="106" t="s">
        <v>356</v>
      </c>
      <c r="C41" s="303" t="s">
        <v>357</v>
      </c>
      <c r="D41" s="396" t="s">
        <v>486</v>
      </c>
      <c r="E41" s="80">
        <v>0</v>
      </c>
      <c r="F41" s="80">
        <v>32226041282</v>
      </c>
      <c r="G41" s="80">
        <v>32226073082</v>
      </c>
      <c r="H41" s="396" t="s">
        <v>486</v>
      </c>
      <c r="I41" s="80"/>
      <c r="J41" s="366" t="e">
        <f t="shared" si="3"/>
        <v>#VALUE!</v>
      </c>
      <c r="K41" s="366" t="e">
        <f t="shared" si="4"/>
        <v>#VALUE!</v>
      </c>
      <c r="L41" s="303" t="s">
        <v>357</v>
      </c>
      <c r="M41" s="80" t="s">
        <v>486</v>
      </c>
      <c r="N41" s="396">
        <v>0</v>
      </c>
      <c r="O41" s="80">
        <v>32226041282</v>
      </c>
      <c r="P41" s="80">
        <v>32226073082</v>
      </c>
      <c r="Q41" s="80" t="s">
        <v>486</v>
      </c>
      <c r="R41" s="396"/>
    </row>
    <row r="42" spans="2:18" ht="15">
      <c r="B42" s="106" t="s">
        <v>153</v>
      </c>
      <c r="C42" s="303" t="s">
        <v>154</v>
      </c>
      <c r="D42" s="396" t="s">
        <v>486</v>
      </c>
      <c r="E42" s="80">
        <v>0</v>
      </c>
      <c r="F42" s="80">
        <v>18376277</v>
      </c>
      <c r="G42" s="80">
        <v>18376277</v>
      </c>
      <c r="H42" s="396" t="s">
        <v>486</v>
      </c>
      <c r="I42" s="80">
        <v>0</v>
      </c>
      <c r="J42" s="366" t="e">
        <f t="shared" si="3"/>
        <v>#VALUE!</v>
      </c>
      <c r="K42" s="366" t="e">
        <f t="shared" si="4"/>
        <v>#VALUE!</v>
      </c>
      <c r="L42" s="303" t="s">
        <v>154</v>
      </c>
      <c r="M42" s="396" t="s">
        <v>486</v>
      </c>
      <c r="N42" s="80">
        <v>0</v>
      </c>
      <c r="O42" s="80">
        <v>18376277</v>
      </c>
      <c r="P42" s="80">
        <v>18376277</v>
      </c>
      <c r="Q42" s="396" t="s">
        <v>486</v>
      </c>
      <c r="R42" s="80">
        <v>0</v>
      </c>
    </row>
    <row r="43" spans="2:18" ht="15">
      <c r="B43" s="106" t="s">
        <v>358</v>
      </c>
      <c r="C43" s="303" t="s">
        <v>359</v>
      </c>
      <c r="D43" s="396" t="s">
        <v>486</v>
      </c>
      <c r="E43" s="80">
        <v>0</v>
      </c>
      <c r="F43" s="80">
        <v>3221304971</v>
      </c>
      <c r="G43" s="80">
        <v>3221304971</v>
      </c>
      <c r="H43" s="396" t="s">
        <v>486</v>
      </c>
      <c r="I43" s="80">
        <v>0</v>
      </c>
      <c r="J43" s="366" t="e">
        <f t="shared" si="3"/>
        <v>#VALUE!</v>
      </c>
      <c r="K43" s="366" t="e">
        <f t="shared" si="4"/>
        <v>#VALUE!</v>
      </c>
      <c r="L43" s="303" t="s">
        <v>359</v>
      </c>
      <c r="M43" s="396" t="s">
        <v>486</v>
      </c>
      <c r="N43" s="80">
        <v>0</v>
      </c>
      <c r="O43" s="80">
        <v>3221304971</v>
      </c>
      <c r="P43" s="80">
        <v>3221304971</v>
      </c>
      <c r="Q43" s="396" t="s">
        <v>486</v>
      </c>
      <c r="R43" s="80">
        <v>0</v>
      </c>
    </row>
    <row r="44" spans="2:18" ht="15">
      <c r="B44" s="106" t="s">
        <v>360</v>
      </c>
      <c r="C44" s="303" t="s">
        <v>361</v>
      </c>
      <c r="D44" s="396" t="s">
        <v>486</v>
      </c>
      <c r="E44" s="80">
        <v>0</v>
      </c>
      <c r="F44" s="80">
        <v>5398892443</v>
      </c>
      <c r="G44" s="80">
        <v>5398892443</v>
      </c>
      <c r="H44" s="396" t="s">
        <v>486</v>
      </c>
      <c r="I44" s="80">
        <v>0</v>
      </c>
      <c r="J44" s="366" t="e">
        <f t="shared" si="3"/>
        <v>#VALUE!</v>
      </c>
      <c r="K44" s="366" t="e">
        <f t="shared" si="4"/>
        <v>#VALUE!</v>
      </c>
      <c r="L44" s="303" t="s">
        <v>361</v>
      </c>
      <c r="M44" s="396" t="s">
        <v>486</v>
      </c>
      <c r="N44" s="80">
        <v>0</v>
      </c>
      <c r="O44" s="80">
        <v>5398892443</v>
      </c>
      <c r="P44" s="80">
        <v>5398892443</v>
      </c>
      <c r="Q44" s="396" t="s">
        <v>486</v>
      </c>
      <c r="R44" s="80">
        <v>0</v>
      </c>
    </row>
    <row r="45" spans="2:18" ht="15">
      <c r="B45" s="299" t="s">
        <v>155</v>
      </c>
      <c r="C45" s="303" t="s">
        <v>426</v>
      </c>
      <c r="D45" s="396" t="s">
        <v>486</v>
      </c>
      <c r="E45" s="80">
        <v>0</v>
      </c>
      <c r="F45" s="80">
        <v>753765881</v>
      </c>
      <c r="G45" s="80">
        <v>753765881</v>
      </c>
      <c r="H45" s="396" t="s">
        <v>486</v>
      </c>
      <c r="I45" s="80">
        <v>0</v>
      </c>
      <c r="J45" s="366" t="e">
        <f t="shared" si="3"/>
        <v>#VALUE!</v>
      </c>
      <c r="K45" s="366" t="e">
        <f t="shared" si="4"/>
        <v>#VALUE!</v>
      </c>
      <c r="L45" s="303" t="s">
        <v>426</v>
      </c>
      <c r="M45" s="396" t="s">
        <v>486</v>
      </c>
      <c r="N45" s="80">
        <v>0</v>
      </c>
      <c r="O45" s="80">
        <v>753765881</v>
      </c>
      <c r="P45" s="80">
        <v>753765881</v>
      </c>
      <c r="Q45" s="396" t="s">
        <v>486</v>
      </c>
      <c r="R45" s="80">
        <v>0</v>
      </c>
    </row>
    <row r="46" spans="2:18" ht="15">
      <c r="B46" s="394" t="s">
        <v>156</v>
      </c>
      <c r="C46" s="303" t="s">
        <v>214</v>
      </c>
      <c r="D46" s="396" t="s">
        <v>486</v>
      </c>
      <c r="E46" s="80">
        <v>0</v>
      </c>
      <c r="F46" s="80">
        <v>900000000</v>
      </c>
      <c r="G46" s="80">
        <v>900000000</v>
      </c>
      <c r="H46" s="396" t="s">
        <v>486</v>
      </c>
      <c r="I46" s="80">
        <v>0</v>
      </c>
      <c r="J46" s="366" t="e">
        <f t="shared" si="3"/>
        <v>#VALUE!</v>
      </c>
      <c r="K46" s="366" t="e">
        <f t="shared" si="4"/>
        <v>#VALUE!</v>
      </c>
      <c r="L46" s="303" t="s">
        <v>214</v>
      </c>
      <c r="M46" s="396" t="s">
        <v>486</v>
      </c>
      <c r="N46" s="80">
        <v>0</v>
      </c>
      <c r="O46" s="80">
        <v>900000000</v>
      </c>
      <c r="P46" s="80">
        <v>900000000</v>
      </c>
      <c r="Q46" s="396" t="s">
        <v>486</v>
      </c>
      <c r="R46" s="80">
        <v>0</v>
      </c>
    </row>
    <row r="47" spans="2:18" ht="15">
      <c r="B47" s="395" t="s">
        <v>362</v>
      </c>
      <c r="C47" s="287" t="s">
        <v>810</v>
      </c>
      <c r="D47" s="396" t="s">
        <v>486</v>
      </c>
      <c r="E47" s="80">
        <v>0</v>
      </c>
      <c r="F47" s="80">
        <v>35272196512</v>
      </c>
      <c r="G47" s="80">
        <v>35367325705</v>
      </c>
      <c r="H47" s="396" t="s">
        <v>486</v>
      </c>
      <c r="I47" s="80"/>
      <c r="J47" s="366" t="e">
        <f t="shared" si="3"/>
        <v>#VALUE!</v>
      </c>
      <c r="K47" s="366" t="e">
        <f t="shared" si="4"/>
        <v>#VALUE!</v>
      </c>
      <c r="L47" s="303" t="s">
        <v>810</v>
      </c>
      <c r="M47" s="396" t="s">
        <v>486</v>
      </c>
      <c r="N47" s="80">
        <v>0</v>
      </c>
      <c r="O47" s="80">
        <v>35272196512</v>
      </c>
      <c r="P47" s="80">
        <v>35367325705</v>
      </c>
      <c r="Q47" s="396" t="s">
        <v>486</v>
      </c>
      <c r="R47" s="80"/>
    </row>
    <row r="48" spans="4:18" ht="15">
      <c r="D48" s="80">
        <v>168236842958</v>
      </c>
      <c r="E48" s="80">
        <v>168236842958</v>
      </c>
      <c r="F48" s="80">
        <v>1325748283437</v>
      </c>
      <c r="G48" s="80">
        <v>1325748283437</v>
      </c>
      <c r="H48" s="80">
        <v>164860692517</v>
      </c>
      <c r="I48" s="80">
        <v>164860692517</v>
      </c>
      <c r="J48" s="366" t="e">
        <f t="shared" si="3"/>
        <v>#VALUE!</v>
      </c>
      <c r="L48" s="303"/>
      <c r="M48" s="396">
        <v>168236842958</v>
      </c>
      <c r="N48" s="80">
        <v>168236842958</v>
      </c>
      <c r="O48" s="80">
        <v>1325748283437</v>
      </c>
      <c r="P48" s="80">
        <v>1325748283437</v>
      </c>
      <c r="Q48" s="396">
        <v>164860692517</v>
      </c>
      <c r="R48" s="80">
        <v>164860692517</v>
      </c>
    </row>
    <row r="49" spans="4:18" ht="15">
      <c r="D49" s="396">
        <v>168236842958</v>
      </c>
      <c r="E49" s="80">
        <v>168236842958</v>
      </c>
      <c r="F49" s="80">
        <v>1031366058551</v>
      </c>
      <c r="G49" s="80">
        <v>1031366058551</v>
      </c>
      <c r="H49" s="396">
        <v>163851837005</v>
      </c>
      <c r="I49" s="80">
        <v>163851837005</v>
      </c>
      <c r="L49" s="287"/>
      <c r="M49" s="80">
        <v>168236842958</v>
      </c>
      <c r="N49" s="80">
        <v>168236842958</v>
      </c>
      <c r="O49" s="80">
        <v>1031366058551</v>
      </c>
      <c r="P49" s="80">
        <v>1031366058551</v>
      </c>
      <c r="Q49" s="80">
        <v>163851837005</v>
      </c>
      <c r="R49" s="80">
        <v>163851837005</v>
      </c>
    </row>
    <row r="50" spans="4:18" ht="15">
      <c r="D50" s="80">
        <v>168236842958</v>
      </c>
      <c r="E50" s="80">
        <v>168236842958</v>
      </c>
      <c r="F50" s="80">
        <v>447939277034</v>
      </c>
      <c r="G50" s="80">
        <v>447939277034</v>
      </c>
      <c r="H50" s="80">
        <v>162352031538</v>
      </c>
      <c r="I50" s="80">
        <v>162352031538</v>
      </c>
      <c r="L50" s="303" t="s">
        <v>810</v>
      </c>
      <c r="M50" s="396" t="s">
        <v>486</v>
      </c>
      <c r="N50" s="80">
        <v>0</v>
      </c>
      <c r="O50" s="80">
        <v>2596224811</v>
      </c>
      <c r="P50" s="80">
        <v>2596224811</v>
      </c>
      <c r="Q50" s="396" t="s">
        <v>486</v>
      </c>
      <c r="R50" s="80">
        <v>0</v>
      </c>
    </row>
    <row r="51" spans="12:18" ht="15">
      <c r="L51" s="287"/>
      <c r="M51" s="80">
        <v>168236842958</v>
      </c>
      <c r="N51" s="80">
        <v>168236842958</v>
      </c>
      <c r="O51" s="80">
        <v>447939277034</v>
      </c>
      <c r="P51" s="80">
        <v>447939277034</v>
      </c>
      <c r="Q51" s="80">
        <v>162352031538</v>
      </c>
      <c r="R51" s="80">
        <v>162352031538</v>
      </c>
    </row>
    <row r="52" spans="7:9" ht="12.75">
      <c r="G52" s="366">
        <f>+G41+G42-G43-G44+G45-G46</f>
        <v>23478017826</v>
      </c>
      <c r="H52" s="366"/>
      <c r="I52" s="98">
        <f>2770871999-2016792290</f>
        <v>754079709</v>
      </c>
    </row>
    <row r="53" spans="7:9" ht="12.75">
      <c r="G53" s="366">
        <f>+G43-G42-G45+G46</f>
        <v>3349162813</v>
      </c>
      <c r="I53" s="98">
        <f>843216813-681466112</f>
        <v>161750701</v>
      </c>
    </row>
    <row r="54" spans="5:9" ht="12.75">
      <c r="E54" s="98">
        <v>15944444</v>
      </c>
      <c r="G54" s="366">
        <f>+G53+G44</f>
        <v>8748055256</v>
      </c>
      <c r="I54" s="98">
        <f>+I53+I52</f>
        <v>915830410</v>
      </c>
    </row>
    <row r="55" spans="5:7" ht="12.75">
      <c r="E55" s="98">
        <v>7777778</v>
      </c>
      <c r="G55" s="366">
        <f>+G41-G54</f>
        <v>23478017826</v>
      </c>
    </row>
    <row r="56" ht="12.75">
      <c r="E56" s="98">
        <f>5555556</f>
        <v>5555556</v>
      </c>
    </row>
    <row r="57" ht="12.75">
      <c r="E57" s="98">
        <v>316157</v>
      </c>
    </row>
    <row r="58" ht="12.75">
      <c r="E58" s="98">
        <v>201500000</v>
      </c>
    </row>
    <row r="59" ht="12.75">
      <c r="E59" s="98">
        <f>SUM(E54:E58)</f>
        <v>231093935</v>
      </c>
    </row>
    <row r="60" ht="12.75">
      <c r="E60" s="98">
        <f>+ROUND(F19/12*3,)</f>
        <v>251489949</v>
      </c>
    </row>
    <row r="61" ht="12.75">
      <c r="E61" s="98">
        <f>156000000+40000000+90000000+72000000</f>
        <v>358000000</v>
      </c>
    </row>
    <row r="62" ht="12.75">
      <c r="E62" s="98">
        <f>+E61/12*3</f>
        <v>89500000</v>
      </c>
    </row>
    <row r="63" ht="12.75">
      <c r="E63" s="98">
        <v>116770973</v>
      </c>
    </row>
    <row r="64" ht="12.75">
      <c r="E64" s="98">
        <f>+E62+E63</f>
        <v>206270973</v>
      </c>
    </row>
  </sheetData>
  <sheetProtection/>
  <autoFilter ref="A7:I45"/>
  <mergeCells count="9">
    <mergeCell ref="B2:I2"/>
    <mergeCell ref="A6:A7"/>
    <mergeCell ref="B6:B7"/>
    <mergeCell ref="C6:C7"/>
    <mergeCell ref="H6:I6"/>
    <mergeCell ref="B3:I3"/>
    <mergeCell ref="B4:I4"/>
    <mergeCell ref="D6:E6"/>
    <mergeCell ref="F6:G6"/>
  </mergeCells>
  <printOptions/>
  <pageMargins left="0.16" right="0.23" top="0.31" bottom="0.3"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09"/>
  <sheetViews>
    <sheetView zoomScalePageLayoutView="0" workbookViewId="0" topLeftCell="A95">
      <selection activeCell="A71" sqref="A71:IV79"/>
    </sheetView>
  </sheetViews>
  <sheetFormatPr defaultColWidth="9.00390625" defaultRowHeight="15.75"/>
  <cols>
    <col min="1" max="1" width="39.125" style="0" customWidth="1"/>
    <col min="2" max="2" width="7.625" style="0" customWidth="1"/>
    <col min="3" max="3" width="8.125" style="0" customWidth="1"/>
    <col min="4" max="4" width="17.00390625" style="0" customWidth="1"/>
    <col min="5" max="5" width="17.375" style="0" customWidth="1"/>
    <col min="6" max="6" width="15.00390625" style="0" bestFit="1" customWidth="1"/>
  </cols>
  <sheetData>
    <row r="1" spans="1:5" s="28" customFormat="1" ht="16.5">
      <c r="A1" s="451" t="s">
        <v>560</v>
      </c>
      <c r="B1" s="451"/>
      <c r="C1" s="451"/>
      <c r="D1" s="451"/>
      <c r="E1" s="451"/>
    </row>
    <row r="2" spans="1:5" s="28" customFormat="1" ht="15">
      <c r="A2" s="452" t="s">
        <v>268</v>
      </c>
      <c r="B2" s="452"/>
      <c r="C2" s="452"/>
      <c r="D2" s="452"/>
      <c r="E2" s="452"/>
    </row>
    <row r="3" spans="1:5" s="28" customFormat="1" ht="15">
      <c r="A3" s="312"/>
      <c r="B3" s="313"/>
      <c r="C3" s="313"/>
      <c r="D3" s="454" t="s">
        <v>561</v>
      </c>
      <c r="E3" s="454"/>
    </row>
    <row r="4" spans="1:5" s="28" customFormat="1" ht="34.5" customHeight="1">
      <c r="A4" s="455" t="s">
        <v>231</v>
      </c>
      <c r="B4" s="455"/>
      <c r="C4" s="455"/>
      <c r="D4" s="455"/>
      <c r="E4" s="455"/>
    </row>
    <row r="5" spans="1:5" ht="15">
      <c r="A5" s="453" t="s">
        <v>847</v>
      </c>
      <c r="B5" s="453"/>
      <c r="C5" s="453"/>
      <c r="D5" s="453"/>
      <c r="E5" s="453"/>
    </row>
    <row r="6" spans="4:5" ht="6" customHeight="1">
      <c r="D6" s="7"/>
      <c r="E6" s="7"/>
    </row>
    <row r="7" spans="1:5" s="8" customFormat="1" ht="26.25" customHeight="1">
      <c r="A7" s="89" t="s">
        <v>232</v>
      </c>
      <c r="B7" s="89" t="s">
        <v>233</v>
      </c>
      <c r="C7" s="89" t="s">
        <v>588</v>
      </c>
      <c r="D7" s="89" t="s">
        <v>235</v>
      </c>
      <c r="E7" s="89" t="s">
        <v>234</v>
      </c>
    </row>
    <row r="8" spans="1:5" s="11" customFormat="1" ht="13.5">
      <c r="A8" s="35" t="s">
        <v>495</v>
      </c>
      <c r="B8" s="36">
        <v>100</v>
      </c>
      <c r="C8" s="36"/>
      <c r="D8" s="44">
        <f>D9+D12+D15+D22+D23</f>
        <v>150111173553</v>
      </c>
      <c r="E8" s="44">
        <v>129543627094</v>
      </c>
    </row>
    <row r="9" spans="1:6" s="14" customFormat="1" ht="13.5">
      <c r="A9" s="12" t="s">
        <v>478</v>
      </c>
      <c r="B9" s="13">
        <v>110</v>
      </c>
      <c r="C9" s="13"/>
      <c r="D9" s="45">
        <f>SUM(D10:D11)</f>
        <v>46080294614</v>
      </c>
      <c r="E9" s="45">
        <v>41742254322</v>
      </c>
      <c r="F9" s="434"/>
    </row>
    <row r="10" spans="1:5" s="17" customFormat="1" ht="13.5">
      <c r="A10" s="15" t="s">
        <v>497</v>
      </c>
      <c r="B10" s="16">
        <v>111</v>
      </c>
      <c r="C10" s="16" t="s">
        <v>628</v>
      </c>
      <c r="D10" s="46">
        <f>SUMIF(CDPS!A:A,CDKT!B10,CDPS!H:H)-SUMIF(CDPS!A:A,CDKT!B10,CDPS!I:I)</f>
        <v>14280294614</v>
      </c>
      <c r="E10" s="46">
        <v>2142254322</v>
      </c>
    </row>
    <row r="11" spans="1:5" s="17" customFormat="1" ht="13.5">
      <c r="A11" s="15" t="s">
        <v>494</v>
      </c>
      <c r="B11" s="16">
        <v>112</v>
      </c>
      <c r="C11" s="16"/>
      <c r="D11" s="46">
        <f>SUMIF(CDPS!A:A,CDKT!B11,CDPS!H:H)-SUMIF(CDPS!A:A,CDKT!B11,CDPS!I:I)</f>
        <v>31800000000</v>
      </c>
      <c r="E11" s="46">
        <v>39600000000</v>
      </c>
    </row>
    <row r="12" spans="1:5" s="18" customFormat="1" ht="13.5">
      <c r="A12" s="12" t="s">
        <v>508</v>
      </c>
      <c r="B12" s="13">
        <v>120</v>
      </c>
      <c r="C12" s="13" t="s">
        <v>630</v>
      </c>
      <c r="D12" s="45">
        <f>SUM(D13:D14)</f>
        <v>38698582900</v>
      </c>
      <c r="E12" s="45">
        <v>26358683900</v>
      </c>
    </row>
    <row r="13" spans="1:5" s="17" customFormat="1" ht="13.5">
      <c r="A13" s="15" t="s">
        <v>498</v>
      </c>
      <c r="B13" s="16">
        <v>121</v>
      </c>
      <c r="C13" s="16"/>
      <c r="D13" s="46">
        <f>SUMIF(CDPS!A:A,CDKT!B13,CDPS!H:H)-SUMIF(CDPS!A:A,CDKT!B13,CDPS!I:I)</f>
        <v>39556885057</v>
      </c>
      <c r="E13" s="46">
        <v>27050572000</v>
      </c>
    </row>
    <row r="14" spans="1:6" s="17" customFormat="1" ht="13.5">
      <c r="A14" s="15" t="s">
        <v>496</v>
      </c>
      <c r="B14" s="16" t="s">
        <v>319</v>
      </c>
      <c r="C14" s="16"/>
      <c r="D14" s="46">
        <f>SUMIF(CDPS!A:A,CDKT!B14,CDPS!H:H)-SUMIF(CDPS!A:A,CDKT!B14,CDPS!I:I)</f>
        <v>-858302157</v>
      </c>
      <c r="E14" s="46">
        <v>-691888100</v>
      </c>
      <c r="F14" s="376"/>
    </row>
    <row r="15" spans="1:5" s="18" customFormat="1" ht="13.5">
      <c r="A15" s="12" t="s">
        <v>479</v>
      </c>
      <c r="B15" s="13">
        <v>130</v>
      </c>
      <c r="C15" s="13"/>
      <c r="D15" s="45">
        <f>SUM(D16:D21)</f>
        <v>64024904194</v>
      </c>
      <c r="E15" s="45">
        <v>60026866091</v>
      </c>
    </row>
    <row r="16" spans="1:5" s="17" customFormat="1" ht="13.5">
      <c r="A16" s="15" t="s">
        <v>499</v>
      </c>
      <c r="B16" s="16">
        <v>131</v>
      </c>
      <c r="C16" s="16"/>
      <c r="D16" s="46">
        <f>SUMIF(CDPS!A:A,CDKT!B16,CDPS!H:H)-SUMIF(CDPS!A:A,CDKT!B16,CDPS!I:I)-D17</f>
        <v>10210028771</v>
      </c>
      <c r="E16" s="46">
        <v>0</v>
      </c>
    </row>
    <row r="17" spans="1:6" s="17" customFormat="1" ht="13.5">
      <c r="A17" s="15" t="s">
        <v>500</v>
      </c>
      <c r="B17" s="16">
        <v>132</v>
      </c>
      <c r="C17" s="16"/>
      <c r="D17" s="46">
        <v>20000000000</v>
      </c>
      <c r="E17" s="46">
        <v>12000000000</v>
      </c>
      <c r="F17" s="376"/>
    </row>
    <row r="18" spans="1:5" s="17" customFormat="1" ht="13.5">
      <c r="A18" s="15" t="s">
        <v>507</v>
      </c>
      <c r="B18" s="16">
        <v>133</v>
      </c>
      <c r="C18" s="16"/>
      <c r="D18" s="46">
        <f>SUMIF(CDPS!A:A,CDKT!B18,CDPS!H:H)-SUMIF(CDPS!A:A,CDKT!B18,CDPS!I:I)</f>
        <v>0</v>
      </c>
      <c r="E18" s="46">
        <v>0</v>
      </c>
    </row>
    <row r="19" spans="1:5" s="17" customFormat="1" ht="13.5">
      <c r="A19" s="15" t="s">
        <v>501</v>
      </c>
      <c r="B19" s="16" t="s">
        <v>488</v>
      </c>
      <c r="C19" s="16"/>
      <c r="D19" s="46">
        <f>SUMIF(CDPS!A:A,CDKT!B19,CDPS!H:H)-SUMIF(CDPS!A:A,CDKT!B19,CDPS!I:I)</f>
        <v>35200318477</v>
      </c>
      <c r="E19" s="46">
        <v>50137763087</v>
      </c>
    </row>
    <row r="20" spans="1:5" s="17" customFormat="1" ht="13.5">
      <c r="A20" s="15" t="s">
        <v>502</v>
      </c>
      <c r="B20" s="16" t="s">
        <v>321</v>
      </c>
      <c r="C20" s="16" t="s">
        <v>796</v>
      </c>
      <c r="D20" s="46">
        <f>SUMIF(CDPS!A:A,CDKT!B20,CDPS!H:H)-SUMIF(CDPS!A:A,CDKT!B20,CDPS!I:I)</f>
        <v>97520000</v>
      </c>
      <c r="E20" s="46">
        <v>0</v>
      </c>
    </row>
    <row r="21" spans="1:5" s="17" customFormat="1" ht="13.5">
      <c r="A21" s="15" t="s">
        <v>506</v>
      </c>
      <c r="B21" s="16" t="s">
        <v>547</v>
      </c>
      <c r="C21" s="16"/>
      <c r="D21" s="46">
        <f>SUMIF(CDPS!A:A,CDKT!B21,CDPS!H:H)-SUMIF(CDPS!A:A,CDKT!B21,CDPS!I:I)</f>
        <v>-1482963054</v>
      </c>
      <c r="E21" s="46">
        <v>-2110896996</v>
      </c>
    </row>
    <row r="22" spans="1:5" s="18" customFormat="1" ht="13.5">
      <c r="A22" s="12" t="s">
        <v>480</v>
      </c>
      <c r="B22" s="13">
        <v>140</v>
      </c>
      <c r="C22" s="13" t="s">
        <v>629</v>
      </c>
      <c r="D22" s="47">
        <f>SUMIF(CDPS!A:A,CDKT!B22,CDPS!H:H)-SUMIF(CDPS!A:A,CDKT!B22,CDPS!I:I)</f>
        <v>0</v>
      </c>
      <c r="E22" s="45">
        <v>0</v>
      </c>
    </row>
    <row r="23" spans="1:5" s="18" customFormat="1" ht="13.5">
      <c r="A23" s="12" t="s">
        <v>481</v>
      </c>
      <c r="B23" s="13">
        <v>150</v>
      </c>
      <c r="C23" s="13"/>
      <c r="D23" s="45">
        <f>SUM(D24:D27)</f>
        <v>1307391845</v>
      </c>
      <c r="E23" s="45">
        <v>1415822781</v>
      </c>
    </row>
    <row r="24" spans="1:5" s="17" customFormat="1" ht="13.5">
      <c r="A24" s="15" t="s">
        <v>548</v>
      </c>
      <c r="B24" s="16" t="s">
        <v>549</v>
      </c>
      <c r="C24" s="16"/>
      <c r="D24" s="46">
        <f>SUMIF(CDPS!A:A,CDKT!B24,CDPS!H:H)-SUMIF(CDPS!A:A,CDKT!B24,CDPS!I:I)</f>
        <v>37310000</v>
      </c>
      <c r="E24" s="46">
        <v>37310000</v>
      </c>
    </row>
    <row r="25" spans="1:5" s="17" customFormat="1" ht="13.5">
      <c r="A25" s="15" t="s">
        <v>509</v>
      </c>
      <c r="B25" s="16" t="s">
        <v>550</v>
      </c>
      <c r="C25" s="16"/>
      <c r="D25" s="46">
        <f>SUMIF(CDPS!A:A,CDKT!B25,CDPS!H:H)-SUMIF(CDPS!A:A,CDKT!B25,CDPS!I:I)</f>
        <v>0</v>
      </c>
      <c r="E25" s="46">
        <v>0</v>
      </c>
    </row>
    <row r="26" spans="1:5" s="17" customFormat="1" ht="13.5">
      <c r="A26" s="15" t="s">
        <v>510</v>
      </c>
      <c r="B26" s="16" t="s">
        <v>551</v>
      </c>
      <c r="C26" s="16" t="s">
        <v>631</v>
      </c>
      <c r="D26" s="46">
        <f>E26</f>
        <v>1251270075</v>
      </c>
      <c r="E26" s="46">
        <v>1251270075</v>
      </c>
    </row>
    <row r="27" spans="1:5" s="17" customFormat="1" ht="13.5">
      <c r="A27" s="15" t="s">
        <v>511</v>
      </c>
      <c r="B27" s="16" t="s">
        <v>552</v>
      </c>
      <c r="C27" s="16"/>
      <c r="D27" s="46">
        <f>SUMIF(CDPS!A:A,CDKT!B27,CDPS!H:H)-SUMIF(CDPS!A:A,CDKT!B27,CDPS!I:I)</f>
        <v>18811770</v>
      </c>
      <c r="E27" s="46">
        <v>127242706</v>
      </c>
    </row>
    <row r="28" spans="1:5" s="20" customFormat="1" ht="13.5">
      <c r="A28" s="19" t="s">
        <v>512</v>
      </c>
      <c r="B28" s="10">
        <v>200</v>
      </c>
      <c r="C28" s="10"/>
      <c r="D28" s="47">
        <f>D29+D35+D46+D49+D57</f>
        <v>3940512655</v>
      </c>
      <c r="E28" s="47">
        <v>5800516455</v>
      </c>
    </row>
    <row r="29" spans="1:5" s="18" customFormat="1" ht="13.5">
      <c r="A29" s="12" t="s">
        <v>513</v>
      </c>
      <c r="B29" s="13">
        <v>210</v>
      </c>
      <c r="C29" s="13"/>
      <c r="D29" s="46">
        <f>SUMIF(CDPS!A:A,CDKT!B29,CDPS!H:H)-SUMIF(CDPS!A:A,CDKT!B29,CDPS!I:I)</f>
        <v>0</v>
      </c>
      <c r="E29" s="45">
        <v>0</v>
      </c>
    </row>
    <row r="30" spans="1:5" s="82" customFormat="1" ht="13.5" hidden="1">
      <c r="A30" s="81" t="s">
        <v>514</v>
      </c>
      <c r="B30" s="16" t="s">
        <v>329</v>
      </c>
      <c r="C30" s="16"/>
      <c r="D30" s="46">
        <f>SUMIF(CDPS!A:A,CDKT!B30,CDPS!H:H)-SUMIF(CDPS!A:A,CDKT!B30,CDPS!I:I)</f>
        <v>0</v>
      </c>
      <c r="E30" s="46">
        <v>0</v>
      </c>
    </row>
    <row r="31" spans="1:5" s="82" customFormat="1" ht="13.5" hidden="1">
      <c r="A31" s="81" t="s">
        <v>515</v>
      </c>
      <c r="B31" s="16" t="s">
        <v>553</v>
      </c>
      <c r="C31" s="16"/>
      <c r="D31" s="46">
        <f>SUMIF(CDPS!A:A,CDKT!B31,CDPS!H:H)-SUMIF(CDPS!A:A,CDKT!B31,CDPS!I:I)</f>
        <v>0</v>
      </c>
      <c r="E31" s="46">
        <v>0</v>
      </c>
    </row>
    <row r="32" spans="1:5" s="82" customFormat="1" ht="13.5" hidden="1">
      <c r="A32" s="81" t="s">
        <v>516</v>
      </c>
      <c r="B32" s="16" t="s">
        <v>330</v>
      </c>
      <c r="C32" s="16"/>
      <c r="D32" s="46">
        <f>SUMIF(CDPS!A:A,CDKT!B32,CDPS!H:H)-SUMIF(CDPS!A:A,CDKT!B32,CDPS!I:I)</f>
        <v>0</v>
      </c>
      <c r="E32" s="46">
        <v>0</v>
      </c>
    </row>
    <row r="33" spans="1:5" s="82" customFormat="1" ht="13.5" hidden="1">
      <c r="A33" s="81" t="s">
        <v>518</v>
      </c>
      <c r="B33" s="16" t="s">
        <v>554</v>
      </c>
      <c r="C33" s="16"/>
      <c r="D33" s="46">
        <f>SUMIF(CDPS!A:A,CDKT!B33,CDPS!H:H)-SUMIF(CDPS!A:A,CDKT!B33,CDPS!I:I)</f>
        <v>0</v>
      </c>
      <c r="E33" s="46">
        <v>0</v>
      </c>
    </row>
    <row r="34" spans="1:5" s="82" customFormat="1" ht="13.5" hidden="1">
      <c r="A34" s="81" t="s">
        <v>203</v>
      </c>
      <c r="B34" s="16" t="s">
        <v>555</v>
      </c>
      <c r="C34" s="16"/>
      <c r="D34" s="46">
        <f>SUMIF(CDPS!A:A,CDKT!B34,CDPS!H:H)-SUMIF(CDPS!A:A,CDKT!B34,CDPS!I:I)</f>
        <v>0</v>
      </c>
      <c r="E34" s="46">
        <v>0</v>
      </c>
    </row>
    <row r="35" spans="1:5" s="18" customFormat="1" ht="13.5">
      <c r="A35" s="12" t="s">
        <v>482</v>
      </c>
      <c r="B35" s="13"/>
      <c r="C35" s="13"/>
      <c r="D35" s="45">
        <f>D36+D39+D42+D45</f>
        <v>1119913621</v>
      </c>
      <c r="E35" s="45">
        <v>2965109464</v>
      </c>
    </row>
    <row r="36" spans="1:5" s="17" customFormat="1" ht="13.5">
      <c r="A36" s="15" t="s">
        <v>594</v>
      </c>
      <c r="B36" s="16" t="s">
        <v>333</v>
      </c>
      <c r="C36" s="16" t="s">
        <v>634</v>
      </c>
      <c r="D36" s="46">
        <f>SUM(D37:D38)</f>
        <v>638621930</v>
      </c>
      <c r="E36" s="46">
        <v>2013022786</v>
      </c>
    </row>
    <row r="37" spans="1:5" s="86" customFormat="1" ht="13.5">
      <c r="A37" s="83" t="s">
        <v>206</v>
      </c>
      <c r="B37" s="84" t="s">
        <v>556</v>
      </c>
      <c r="C37" s="84"/>
      <c r="D37" s="46">
        <f>SUMIF(CDPS!A:A,CDKT!B37,CDPS!H:H)-SUMIF(CDPS!A:A,CDKT!B37,CDPS!I:I)</f>
        <v>5052768446</v>
      </c>
      <c r="E37" s="46">
        <v>6052768446</v>
      </c>
    </row>
    <row r="38" spans="1:6" s="86" customFormat="1" ht="13.5">
      <c r="A38" s="83" t="s">
        <v>205</v>
      </c>
      <c r="B38" s="84" t="s">
        <v>557</v>
      </c>
      <c r="C38" s="84"/>
      <c r="D38" s="46">
        <f>SUMIF(CDPS!A:A,CDKT!B38,CDPS!H:H)-SUMIF(CDPS!A:A,CDKT!B38,CDPS!I:I)-D44</f>
        <v>-4414146516</v>
      </c>
      <c r="E38" s="46">
        <v>-4039745660</v>
      </c>
      <c r="F38" s="393"/>
    </row>
    <row r="39" spans="1:5" s="87" customFormat="1" ht="13.5">
      <c r="A39" s="15" t="s">
        <v>595</v>
      </c>
      <c r="B39" s="16" t="s">
        <v>558</v>
      </c>
      <c r="C39" s="16"/>
      <c r="D39" s="46">
        <f>SUMIF(CDPS!A:A,CDKT!B39,CDPS!H:H)-SUMIF(CDPS!A:A,CDKT!B39,CDPS!I:I)</f>
        <v>0</v>
      </c>
      <c r="E39" s="46">
        <v>0</v>
      </c>
    </row>
    <row r="40" spans="1:5" s="86" customFormat="1" ht="13.5">
      <c r="A40" s="83" t="s">
        <v>206</v>
      </c>
      <c r="B40" s="84" t="s">
        <v>559</v>
      </c>
      <c r="C40" s="84"/>
      <c r="D40" s="46">
        <f>SUMIF(CDPS!A:A,CDKT!B40,CDPS!H:H)-SUMIF(CDPS!A:A,CDKT!B40,CDPS!I:I)</f>
        <v>0</v>
      </c>
      <c r="E40" s="85">
        <v>0</v>
      </c>
    </row>
    <row r="41" spans="1:5" s="86" customFormat="1" ht="13.5">
      <c r="A41" s="83" t="s">
        <v>205</v>
      </c>
      <c r="B41" s="84" t="s">
        <v>575</v>
      </c>
      <c r="C41" s="84"/>
      <c r="D41" s="46">
        <f>SUMIF(CDPS!A:A,CDKT!B41,CDPS!H:H)-SUMIF(CDPS!A:A,CDKT!B41,CDPS!I:I)</f>
        <v>0</v>
      </c>
      <c r="E41" s="85">
        <v>0</v>
      </c>
    </row>
    <row r="42" spans="1:5" s="87" customFormat="1" ht="18" customHeight="1">
      <c r="A42" s="15" t="s">
        <v>596</v>
      </c>
      <c r="B42" s="16" t="s">
        <v>576</v>
      </c>
      <c r="C42" s="16" t="s">
        <v>633</v>
      </c>
      <c r="D42" s="46">
        <f>SUM(D43:D44)</f>
        <v>481291691</v>
      </c>
      <c r="E42" s="46">
        <v>952086678</v>
      </c>
    </row>
    <row r="43" spans="1:5" s="86" customFormat="1" ht="13.5">
      <c r="A43" s="83" t="s">
        <v>206</v>
      </c>
      <c r="B43" s="84" t="s">
        <v>334</v>
      </c>
      <c r="C43" s="84"/>
      <c r="D43" s="46">
        <f>SUMIF(CDPS!A:A,CDKT!B43,CDPS!H:H)-SUMIF(CDPS!A:A,CDKT!B43,CDPS!I:I)</f>
        <v>3596296230</v>
      </c>
      <c r="E43" s="46">
        <v>3596296230</v>
      </c>
    </row>
    <row r="44" spans="1:6" s="86" customFormat="1" ht="13.5">
      <c r="A44" s="83" t="s">
        <v>205</v>
      </c>
      <c r="B44" s="84" t="s">
        <v>335</v>
      </c>
      <c r="C44" s="84"/>
      <c r="D44" s="46">
        <f>-'[8]Sheet1 (4)'!$H$112</f>
        <v>-3115004539</v>
      </c>
      <c r="E44" s="46">
        <v>-2644209552</v>
      </c>
      <c r="F44" s="393"/>
    </row>
    <row r="45" spans="1:5" s="87" customFormat="1" ht="18" customHeight="1">
      <c r="A45" s="15" t="s">
        <v>204</v>
      </c>
      <c r="B45" s="16" t="s">
        <v>577</v>
      </c>
      <c r="C45" s="16"/>
      <c r="D45" s="46">
        <f>SUMIF(CDPS!A:A,CDKT!B45,CDPS!H:H)-SUMIF(CDPS!A:A,CDKT!B45,CDPS!I:I)</f>
        <v>0</v>
      </c>
      <c r="E45" s="46">
        <v>0</v>
      </c>
    </row>
    <row r="46" spans="1:5" s="88" customFormat="1" ht="18" customHeight="1">
      <c r="A46" s="21" t="s">
        <v>483</v>
      </c>
      <c r="B46" s="13" t="s">
        <v>578</v>
      </c>
      <c r="C46" s="13"/>
      <c r="D46" s="46">
        <f>SUMIF(CDPS!A:A,CDKT!B46,CDPS!H:H)-SUMIF(CDPS!A:A,CDKT!B46,CDPS!I:I)</f>
        <v>0</v>
      </c>
      <c r="E46" s="45">
        <v>0</v>
      </c>
    </row>
    <row r="47" spans="1:5" s="87" customFormat="1" ht="18" customHeight="1">
      <c r="A47" s="15" t="s">
        <v>206</v>
      </c>
      <c r="B47" s="16" t="s">
        <v>336</v>
      </c>
      <c r="C47" s="16"/>
      <c r="D47" s="46">
        <f>SUMIF(CDPS!A:A,CDKT!B47,CDPS!H:H)-SUMIF(CDPS!A:A,CDKT!B47,CDPS!I:I)</f>
        <v>0</v>
      </c>
      <c r="E47" s="46">
        <v>0</v>
      </c>
    </row>
    <row r="48" spans="1:5" s="87" customFormat="1" ht="18" customHeight="1">
      <c r="A48" s="15" t="s">
        <v>205</v>
      </c>
      <c r="B48" s="16" t="s">
        <v>579</v>
      </c>
      <c r="C48" s="16"/>
      <c r="D48" s="46">
        <f>SUMIF(CDPS!A:A,CDKT!B48,CDPS!H:H)-SUMIF(CDPS!A:A,CDKT!B48,CDPS!I:I)</f>
        <v>0</v>
      </c>
      <c r="E48" s="46">
        <v>0</v>
      </c>
    </row>
    <row r="49" spans="1:5" s="18" customFormat="1" ht="13.5">
      <c r="A49" s="12" t="s">
        <v>217</v>
      </c>
      <c r="B49" s="13" t="s">
        <v>580</v>
      </c>
      <c r="C49" s="13"/>
      <c r="D49" s="45">
        <f>SUM(D50:D52,D55:D56)</f>
        <v>1014343356</v>
      </c>
      <c r="E49" s="45">
        <v>1014343356</v>
      </c>
    </row>
    <row r="50" spans="1:5" s="17" customFormat="1" ht="13.5">
      <c r="A50" s="15" t="s">
        <v>207</v>
      </c>
      <c r="B50" s="16" t="s">
        <v>581</v>
      </c>
      <c r="C50" s="16"/>
      <c r="D50" s="46">
        <f>SUMIF(CDPS!A:A,CDKT!B50,CDPS!H:H)-SUMIF(CDPS!A:A,CDKT!B50,CDPS!I:I)</f>
        <v>0</v>
      </c>
      <c r="E50" s="46">
        <v>0</v>
      </c>
    </row>
    <row r="51" spans="1:5" s="17" customFormat="1" ht="13.5">
      <c r="A51" s="15" t="s">
        <v>211</v>
      </c>
      <c r="B51" s="16" t="s">
        <v>582</v>
      </c>
      <c r="C51" s="16"/>
      <c r="D51" s="46">
        <f>SUMIF(CDPS!A:A,CDKT!B51,CDPS!H:H)-SUMIF(CDPS!A:A,CDKT!B51,CDPS!I:I)</f>
        <v>0</v>
      </c>
      <c r="E51" s="46">
        <v>0</v>
      </c>
    </row>
    <row r="52" spans="1:5" s="17" customFormat="1" ht="13.5">
      <c r="A52" s="15" t="s">
        <v>212</v>
      </c>
      <c r="B52" s="16" t="s">
        <v>583</v>
      </c>
      <c r="C52" s="16"/>
      <c r="D52" s="46">
        <f>SUMIF(CDPS!A:A,CDKT!B52,CDPS!H:H)-SUMIF(CDPS!A:A,CDKT!B52,CDPS!I:I)</f>
        <v>0</v>
      </c>
      <c r="E52" s="46">
        <v>0</v>
      </c>
    </row>
    <row r="53" spans="1:5" s="17" customFormat="1" ht="13.5">
      <c r="A53" s="15" t="s">
        <v>213</v>
      </c>
      <c r="B53" s="16" t="s">
        <v>584</v>
      </c>
      <c r="C53" s="16"/>
      <c r="D53" s="46">
        <f>SUMIF(CDPS!A:A,CDKT!B53,CDPS!H:H)-SUMIF(CDPS!A:A,CDKT!B53,CDPS!I:I)</f>
        <v>0</v>
      </c>
      <c r="E53" s="46">
        <v>0</v>
      </c>
    </row>
    <row r="54" spans="1:5" s="17" customFormat="1" ht="13.5">
      <c r="A54" s="15" t="s">
        <v>215</v>
      </c>
      <c r="B54" s="16" t="s">
        <v>585</v>
      </c>
      <c r="C54" s="16"/>
      <c r="D54" s="46">
        <f>SUMIF(CDPS!A:A,CDKT!B54,CDPS!H:H)-SUMIF(CDPS!A:A,CDKT!B54,CDPS!I:I)</f>
        <v>0</v>
      </c>
      <c r="E54" s="46">
        <v>0</v>
      </c>
    </row>
    <row r="55" spans="1:5" s="17" customFormat="1" ht="13.5">
      <c r="A55" s="322" t="s">
        <v>216</v>
      </c>
      <c r="B55" s="323" t="s">
        <v>586</v>
      </c>
      <c r="C55" s="323" t="s">
        <v>635</v>
      </c>
      <c r="D55" s="324">
        <f>SUMIF(CDPS!A:A,CDKT!B55,CDPS!H:H)-SUMIF(CDPS!A:A,CDKT!B55,CDPS!I:I)</f>
        <v>1350000000</v>
      </c>
      <c r="E55" s="324">
        <v>1350000000</v>
      </c>
    </row>
    <row r="56" spans="1:5" s="17" customFormat="1" ht="13.5">
      <c r="A56" s="319" t="s">
        <v>567</v>
      </c>
      <c r="B56" s="320" t="s">
        <v>587</v>
      </c>
      <c r="C56" s="320"/>
      <c r="D56" s="321">
        <f>SUMIF(CDPS!A:A,CDKT!B56,CDPS!H:H)-SUMIF(CDPS!A:A,CDKT!B56,CDPS!I:I)</f>
        <v>-335656644</v>
      </c>
      <c r="E56" s="321">
        <v>-335656644</v>
      </c>
    </row>
    <row r="57" spans="1:5" s="18" customFormat="1" ht="13.5">
      <c r="A57" s="12" t="s">
        <v>218</v>
      </c>
      <c r="B57" s="13" t="s">
        <v>589</v>
      </c>
      <c r="C57" s="13"/>
      <c r="D57" s="45">
        <f>SUM(D58:D61)</f>
        <v>1806255678</v>
      </c>
      <c r="E57" s="45">
        <v>1821063635</v>
      </c>
    </row>
    <row r="58" spans="1:5" s="17" customFormat="1" ht="13.5">
      <c r="A58" s="15" t="s">
        <v>219</v>
      </c>
      <c r="B58" s="16" t="s">
        <v>590</v>
      </c>
      <c r="C58" s="16" t="s">
        <v>636</v>
      </c>
      <c r="D58" s="46">
        <f>SUMIF(CDPS!A:A,CDKT!B58,CDPS!H:H)-SUMIF(CDPS!A:A,CDKT!B58,CDPS!I:I)</f>
        <v>0</v>
      </c>
      <c r="E58" s="46">
        <v>43384418</v>
      </c>
    </row>
    <row r="59" spans="1:5" s="17" customFormat="1" ht="13.5">
      <c r="A59" s="15" t="s">
        <v>220</v>
      </c>
      <c r="B59" s="16" t="s">
        <v>591</v>
      </c>
      <c r="C59" s="16"/>
      <c r="D59" s="46">
        <f>SUMIF(CDPS!A:A,CDKT!B59,CDPS!H:H)-SUMIF(CDPS!A:A,CDKT!B59,CDPS!I:I)</f>
        <v>0</v>
      </c>
      <c r="E59" s="46">
        <v>0</v>
      </c>
    </row>
    <row r="60" spans="1:6" s="17" customFormat="1" ht="13.5">
      <c r="A60" s="15" t="s">
        <v>221</v>
      </c>
      <c r="B60" s="16" t="s">
        <v>592</v>
      </c>
      <c r="C60" s="16"/>
      <c r="D60" s="46">
        <f>SUMIF(CDPS!A:A,CDKT!B60,CDPS!H:H)-SUMIF(CDPS!A:A,CDKT!B60,CDPS!I:I)</f>
        <v>1768945678</v>
      </c>
      <c r="E60" s="46">
        <v>1740369217</v>
      </c>
      <c r="F60" s="376"/>
    </row>
    <row r="61" spans="1:6" s="17" customFormat="1" ht="13.5">
      <c r="A61" s="39" t="s">
        <v>222</v>
      </c>
      <c r="B61" s="40" t="s">
        <v>593</v>
      </c>
      <c r="C61" s="40"/>
      <c r="D61" s="46">
        <f>SUMIF(CDPS!A:A,CDKT!B61,CDPS!H:H)-SUMIF(CDPS!A:A,CDKT!B61,CDPS!I:I)</f>
        <v>37310000</v>
      </c>
      <c r="E61" s="46">
        <v>37310000</v>
      </c>
      <c r="F61" s="376"/>
    </row>
    <row r="62" spans="1:5" s="11" customFormat="1" ht="13.5">
      <c r="A62" s="41" t="s">
        <v>236</v>
      </c>
      <c r="B62" s="42">
        <v>250</v>
      </c>
      <c r="C62" s="42"/>
      <c r="D62" s="48">
        <f>D8+D28</f>
        <v>154051686208</v>
      </c>
      <c r="E62" s="48">
        <v>135344143549</v>
      </c>
    </row>
    <row r="63" spans="1:5" s="34" customFormat="1" ht="13.5">
      <c r="A63" s="32"/>
      <c r="B63" s="33"/>
      <c r="C63" s="33"/>
      <c r="D63" s="49"/>
      <c r="E63" s="49"/>
    </row>
    <row r="64" spans="1:5" s="8" customFormat="1" ht="15.75" customHeight="1">
      <c r="A64" s="37" t="s">
        <v>484</v>
      </c>
      <c r="B64" s="38" t="s">
        <v>233</v>
      </c>
      <c r="C64" s="38" t="s">
        <v>627</v>
      </c>
      <c r="D64" s="89" t="s">
        <v>235</v>
      </c>
      <c r="E64" s="89" t="s">
        <v>235</v>
      </c>
    </row>
    <row r="65" spans="1:5" s="20" customFormat="1" ht="13.5">
      <c r="A65" s="35" t="s">
        <v>223</v>
      </c>
      <c r="B65" s="36">
        <v>300</v>
      </c>
      <c r="C65" s="36"/>
      <c r="D65" s="44">
        <f>D66+D80</f>
        <v>17778715474</v>
      </c>
      <c r="E65" s="44">
        <v>23337531734</v>
      </c>
    </row>
    <row r="66" spans="1:5" s="18" customFormat="1" ht="13.5">
      <c r="A66" s="12" t="s">
        <v>485</v>
      </c>
      <c r="B66" s="13">
        <v>310</v>
      </c>
      <c r="C66" s="13"/>
      <c r="D66" s="45">
        <f>SUM(D67:D79)</f>
        <v>17778715474</v>
      </c>
      <c r="E66" s="45">
        <v>23337531734</v>
      </c>
    </row>
    <row r="67" spans="1:6" s="17" customFormat="1" ht="13.5">
      <c r="A67" s="15" t="s">
        <v>224</v>
      </c>
      <c r="B67" s="16">
        <v>311</v>
      </c>
      <c r="C67" s="16" t="s">
        <v>637</v>
      </c>
      <c r="D67" s="46">
        <f>SUMIF(CDPS!A:A,CDKT!B67,CDPS!I:I)-SUMIF(CDPS!A:A,CDKT!B67,CDPS!H:H)</f>
        <v>0</v>
      </c>
      <c r="E67" s="46">
        <v>0</v>
      </c>
      <c r="F67" s="376"/>
    </row>
    <row r="68" spans="1:5" s="17" customFormat="1" ht="13.5">
      <c r="A68" s="15" t="s">
        <v>225</v>
      </c>
      <c r="B68" s="16" t="s">
        <v>597</v>
      </c>
      <c r="C68" s="16"/>
      <c r="D68" s="46"/>
      <c r="E68" s="46">
        <v>1000000000</v>
      </c>
    </row>
    <row r="69" spans="1:5" s="17" customFormat="1" ht="13.5">
      <c r="A69" s="15" t="s">
        <v>226</v>
      </c>
      <c r="B69" s="16" t="s">
        <v>598</v>
      </c>
      <c r="C69" s="16"/>
      <c r="D69" s="46">
        <f>SUMIF(CDPS!A:A,CDKT!B69,CDPS!I:I)-SUMIF(CDPS!A:A,CDKT!B69,CDPS!H:H)</f>
        <v>40000000</v>
      </c>
      <c r="E69" s="46">
        <v>500000000</v>
      </c>
    </row>
    <row r="70" spans="1:6" s="17" customFormat="1" ht="13.5">
      <c r="A70" s="15" t="s">
        <v>227</v>
      </c>
      <c r="B70" s="16" t="s">
        <v>599</v>
      </c>
      <c r="C70" s="16" t="s">
        <v>638</v>
      </c>
      <c r="D70" s="46">
        <f>SUMIF(CDPS!A:A,CDKT!B70,CDPS!I:I)-SUMIF(CDPS!A:A,CDKT!B70,CDPS!H:H)+D26</f>
        <v>1235542852</v>
      </c>
      <c r="E70" s="46">
        <v>963085728</v>
      </c>
      <c r="F70" s="376"/>
    </row>
    <row r="71" spans="1:6" s="17" customFormat="1" ht="13.5">
      <c r="A71" s="15" t="s">
        <v>228</v>
      </c>
      <c r="B71" s="16" t="s">
        <v>600</v>
      </c>
      <c r="C71" s="16"/>
      <c r="D71" s="46">
        <f>SUMIF(CDPS!A:A,CDKT!B71,CDPS!I:I)-SUMIF(CDPS!A:A,CDKT!B71,CDPS!H:H)</f>
        <v>177009600</v>
      </c>
      <c r="E71" s="46">
        <v>251700000</v>
      </c>
      <c r="F71" s="376"/>
    </row>
    <row r="72" spans="1:6" s="17" customFormat="1" ht="13.5" hidden="1">
      <c r="A72" s="15" t="s">
        <v>229</v>
      </c>
      <c r="B72" s="16" t="s">
        <v>601</v>
      </c>
      <c r="C72" s="16" t="s">
        <v>797</v>
      </c>
      <c r="D72" s="46">
        <f>SUMIF(CDPS!A:A,CDKT!B72,CDPS!I:I)-SUMIF(CDPS!A:A,CDKT!B72,CDPS!H:H)</f>
        <v>0</v>
      </c>
      <c r="E72" s="46">
        <v>0</v>
      </c>
      <c r="F72" s="376"/>
    </row>
    <row r="73" spans="1:5" s="17" customFormat="1" ht="13.5" hidden="1">
      <c r="A73" s="15" t="s">
        <v>519</v>
      </c>
      <c r="B73" s="16" t="s">
        <v>602</v>
      </c>
      <c r="C73" s="16"/>
      <c r="D73" s="46">
        <f>SUMIF(CDPS!A:A,CDKT!B73,CDPS!I:I)-SUMIF(CDPS!A:A,CDKT!B73,CDPS!H:H)</f>
        <v>0</v>
      </c>
      <c r="E73" s="46">
        <v>0</v>
      </c>
    </row>
    <row r="74" spans="1:5" s="17" customFormat="1" ht="13.5" hidden="1">
      <c r="A74" s="15" t="s">
        <v>520</v>
      </c>
      <c r="B74" s="16" t="s">
        <v>603</v>
      </c>
      <c r="C74" s="16"/>
      <c r="D74" s="46">
        <f>SUMIF(CDPS!A:A,CDKT!B74,CDPS!I:I)-SUMIF(CDPS!A:A,CDKT!B74,CDPS!H:H)</f>
        <v>0</v>
      </c>
      <c r="E74" s="46">
        <v>0</v>
      </c>
    </row>
    <row r="75" spans="1:5" s="17" customFormat="1" ht="13.5">
      <c r="A75" s="15" t="s">
        <v>521</v>
      </c>
      <c r="B75" s="16" t="s">
        <v>490</v>
      </c>
      <c r="C75" s="16"/>
      <c r="D75" s="46">
        <f>SUMIF(CDPS!A:A,CDKT!B75,CDPS!I:I)-SUMIF(CDPS!A:A,CDKT!B75,CDPS!H:H)</f>
        <v>0</v>
      </c>
      <c r="E75" s="46">
        <v>0</v>
      </c>
    </row>
    <row r="76" spans="1:5" s="17" customFormat="1" ht="13.5" hidden="1">
      <c r="A76" s="15" t="s">
        <v>522</v>
      </c>
      <c r="B76" s="16" t="s">
        <v>604</v>
      </c>
      <c r="C76" s="16"/>
      <c r="D76" s="46">
        <f>SUMIF(CDPS!A:A,CDKT!B76,CDPS!I:I)-SUMIF(CDPS!A:A,CDKT!B76,CDPS!H:H)</f>
        <v>0</v>
      </c>
      <c r="E76" s="46">
        <v>0</v>
      </c>
    </row>
    <row r="77" spans="1:5" s="17" customFormat="1" ht="13.5" hidden="1">
      <c r="A77" s="15" t="s">
        <v>698</v>
      </c>
      <c r="B77" s="16" t="s">
        <v>699</v>
      </c>
      <c r="C77" s="16"/>
      <c r="D77" s="46">
        <f>SUMIF(CDPS!A:A,CDKT!B77,CDPS!I:I)-SUMIF(CDPS!A:A,CDKT!B77,CDPS!H:H)</f>
        <v>0</v>
      </c>
      <c r="E77" s="46">
        <v>0</v>
      </c>
    </row>
    <row r="78" spans="1:5" s="17" customFormat="1" ht="13.5">
      <c r="A78" s="15" t="s">
        <v>272</v>
      </c>
      <c r="B78" s="16" t="s">
        <v>605</v>
      </c>
      <c r="C78" s="16" t="s">
        <v>798</v>
      </c>
      <c r="D78" s="46">
        <f>SUMIF(CDPS!A:A,CDKT!B78,CDPS!I:I)-SUMIF(CDPS!A:A,CDKT!B78,CDPS!H:H)</f>
        <v>16326163022</v>
      </c>
      <c r="E78" s="46">
        <v>20622746006</v>
      </c>
    </row>
    <row r="79" spans="1:5" s="17" customFormat="1" ht="13.5">
      <c r="A79" s="15" t="s">
        <v>700</v>
      </c>
      <c r="B79" s="16" t="s">
        <v>606</v>
      </c>
      <c r="C79" s="16"/>
      <c r="D79" s="46">
        <f>SUMIF(CDPS!A:A,CDKT!B79,CDPS!I:I)-SUMIF(CDPS!A:A,CDKT!B79,CDPS!H:H)</f>
        <v>0</v>
      </c>
      <c r="E79" s="46">
        <v>0</v>
      </c>
    </row>
    <row r="80" spans="1:5" s="18" customFormat="1" ht="13.5">
      <c r="A80" s="12" t="s">
        <v>523</v>
      </c>
      <c r="B80" s="13" t="s">
        <v>607</v>
      </c>
      <c r="C80" s="13"/>
      <c r="D80" s="46">
        <f>SUMIF(CDPS!A:A,CDKT!B80,CDPS!I:I)-SUMIF(CDPS!A:A,CDKT!B80,CDPS!H:H)</f>
        <v>0</v>
      </c>
      <c r="E80" s="46">
        <v>0</v>
      </c>
    </row>
    <row r="81" spans="1:5" s="17" customFormat="1" ht="13.5" hidden="1">
      <c r="A81" s="15" t="s">
        <v>524</v>
      </c>
      <c r="B81" s="16" t="s">
        <v>344</v>
      </c>
      <c r="C81" s="16"/>
      <c r="D81" s="46">
        <f>SUMIF(CDPS!A:A,CDKT!B81,CDPS!I:I)-SUMIF(CDPS!A:A,CDKT!B81,CDPS!H:H)</f>
        <v>0</v>
      </c>
      <c r="E81" s="46">
        <v>0</v>
      </c>
    </row>
    <row r="82" spans="1:5" s="17" customFormat="1" ht="13.5" hidden="1">
      <c r="A82" s="15" t="s">
        <v>525</v>
      </c>
      <c r="B82" s="16" t="s">
        <v>345</v>
      </c>
      <c r="C82" s="16" t="s">
        <v>636</v>
      </c>
      <c r="D82" s="46">
        <f>SUMIF(CDPS!A:A,CDKT!B82,CDPS!I:I)-SUMIF(CDPS!A:A,CDKT!B82,CDPS!H:H)</f>
        <v>0</v>
      </c>
      <c r="E82" s="46">
        <v>0</v>
      </c>
    </row>
    <row r="83" spans="1:5" s="17" customFormat="1" ht="13.5" hidden="1">
      <c r="A83" s="15" t="s">
        <v>526</v>
      </c>
      <c r="B83" s="16" t="s">
        <v>347</v>
      </c>
      <c r="C83" s="16"/>
      <c r="D83" s="46">
        <f>SUMIF(CDPS!A:A,CDKT!B83,CDPS!I:I)-SUMIF(CDPS!A:A,CDKT!B83,CDPS!H:H)</f>
        <v>0</v>
      </c>
      <c r="E83" s="46">
        <v>0</v>
      </c>
    </row>
    <row r="84" spans="1:5" s="17" customFormat="1" ht="13.5" hidden="1">
      <c r="A84" s="15" t="s">
        <v>611</v>
      </c>
      <c r="B84" s="16" t="s">
        <v>349</v>
      </c>
      <c r="C84" s="16" t="s">
        <v>637</v>
      </c>
      <c r="D84" s="46">
        <f>SUMIF(CDPS!A:A,CDKT!B84,CDPS!I:I)-SUMIF(CDPS!A:A,CDKT!B84,CDPS!H:H)</f>
        <v>0</v>
      </c>
      <c r="E84" s="46">
        <v>0</v>
      </c>
    </row>
    <row r="85" spans="1:5" s="17" customFormat="1" ht="13.5" hidden="1">
      <c r="A85" s="15" t="s">
        <v>612</v>
      </c>
      <c r="B85" s="16" t="s">
        <v>493</v>
      </c>
      <c r="C85" s="16" t="s">
        <v>632</v>
      </c>
      <c r="D85" s="46">
        <f>SUMIF(CDPS!A:A,CDKT!B85,CDPS!I:I)-SUMIF(CDPS!A:A,CDKT!B85,CDPS!H:H)</f>
        <v>0</v>
      </c>
      <c r="E85" s="46">
        <v>0</v>
      </c>
    </row>
    <row r="86" spans="1:5" s="17" customFormat="1" ht="13.5" hidden="1">
      <c r="A86" s="15" t="s">
        <v>527</v>
      </c>
      <c r="B86" s="16" t="s">
        <v>608</v>
      </c>
      <c r="C86" s="16"/>
      <c r="D86" s="46">
        <f>SUMIF(CDPS!A:A,CDKT!B86,CDPS!I:I)-SUMIF(CDPS!A:A,CDKT!B86,CDPS!H:H)</f>
        <v>0</v>
      </c>
      <c r="E86" s="46">
        <v>0</v>
      </c>
    </row>
    <row r="87" spans="1:5" s="17" customFormat="1" ht="13.5" hidden="1">
      <c r="A87" s="15" t="s">
        <v>528</v>
      </c>
      <c r="B87" s="16" t="s">
        <v>609</v>
      </c>
      <c r="C87" s="16"/>
      <c r="D87" s="46">
        <f>SUMIF(CDPS!A:A,CDKT!B87,CDPS!I:I)-SUMIF(CDPS!A:A,CDKT!B87,CDPS!H:H)</f>
        <v>0</v>
      </c>
      <c r="E87" s="46">
        <v>0</v>
      </c>
    </row>
    <row r="88" spans="1:5" s="17" customFormat="1" ht="13.5" hidden="1">
      <c r="A88" s="15" t="s">
        <v>534</v>
      </c>
      <c r="B88" s="16" t="s">
        <v>610</v>
      </c>
      <c r="C88" s="16"/>
      <c r="D88" s="46">
        <f>SUMIF(CDPS!A:A,CDKT!B88,CDPS!I:I)-SUMIF(CDPS!A:A,CDKT!B88,CDPS!H:H)</f>
        <v>0</v>
      </c>
      <c r="E88" s="46">
        <v>0</v>
      </c>
    </row>
    <row r="89" spans="1:5" s="20" customFormat="1" ht="13.5">
      <c r="A89" s="9" t="s">
        <v>535</v>
      </c>
      <c r="B89" s="10" t="s">
        <v>613</v>
      </c>
      <c r="C89" s="10"/>
      <c r="D89" s="47">
        <f>D90</f>
        <v>136272970734</v>
      </c>
      <c r="E89" s="47">
        <v>112006611815</v>
      </c>
    </row>
    <row r="90" spans="1:5" s="18" customFormat="1" ht="13.5">
      <c r="A90" s="12" t="s">
        <v>536</v>
      </c>
      <c r="B90" s="13">
        <v>410</v>
      </c>
      <c r="C90" s="13" t="s">
        <v>799</v>
      </c>
      <c r="D90" s="45">
        <f>SUM(D91:D100)</f>
        <v>136272970734</v>
      </c>
      <c r="E90" s="45">
        <v>112006611815</v>
      </c>
    </row>
    <row r="91" spans="1:5" s="17" customFormat="1" ht="13.5">
      <c r="A91" s="15" t="s">
        <v>537</v>
      </c>
      <c r="B91" s="16">
        <v>411</v>
      </c>
      <c r="C91" s="16"/>
      <c r="D91" s="46">
        <f>SUMIF(CDPS!A:A,CDKT!B91,CDPS!I:I)-SUMIF(CDPS!A:A,CDKT!B91,CDPS!H:H)</f>
        <v>135289000000</v>
      </c>
      <c r="E91" s="46">
        <v>135289000000</v>
      </c>
    </row>
    <row r="92" spans="1:5" s="17" customFormat="1" ht="13.5">
      <c r="A92" s="15" t="s">
        <v>538</v>
      </c>
      <c r="B92" s="16">
        <v>412</v>
      </c>
      <c r="C92" s="16"/>
      <c r="D92" s="46">
        <f>SUMIF(CDPS!A:A,CDKT!B92,CDPS!I:I)-SUMIF(CDPS!A:A,CDKT!B92,CDPS!H:H)</f>
        <v>0</v>
      </c>
      <c r="E92" s="46">
        <v>0</v>
      </c>
    </row>
    <row r="93" spans="1:5" s="17" customFormat="1" ht="13.5">
      <c r="A93" s="15" t="s">
        <v>539</v>
      </c>
      <c r="B93" s="16">
        <v>413</v>
      </c>
      <c r="C93" s="16"/>
      <c r="D93" s="46">
        <f>SUMIF(CDPS!A:A,CDKT!B93,CDPS!I:I)-SUMIF(CDPS!A:A,CDKT!B93,CDPS!H:H)</f>
        <v>0</v>
      </c>
      <c r="E93" s="46">
        <v>0</v>
      </c>
    </row>
    <row r="94" spans="1:5" s="17" customFormat="1" ht="13.5">
      <c r="A94" s="15" t="s">
        <v>540</v>
      </c>
      <c r="B94" s="16">
        <v>414</v>
      </c>
      <c r="C94" s="16"/>
      <c r="D94" s="46">
        <f>SUMIF(CDPS!A:A,CDKT!B94,CDPS!I:I)-SUMIF(CDPS!A:A,CDKT!B94,CDPS!H:H)</f>
        <v>0</v>
      </c>
      <c r="E94" s="46">
        <v>0</v>
      </c>
    </row>
    <row r="95" spans="1:5" s="17" customFormat="1" ht="13.5">
      <c r="A95" s="15" t="s">
        <v>541</v>
      </c>
      <c r="B95" s="16" t="s">
        <v>614</v>
      </c>
      <c r="C95" s="16"/>
      <c r="D95" s="46">
        <f>SUMIF(CDPS!A:A,CDKT!B95,CDPS!I:I)-SUMIF(CDPS!A:A,CDKT!B95,CDPS!H:H)</f>
        <v>0</v>
      </c>
      <c r="E95" s="46">
        <v>0</v>
      </c>
    </row>
    <row r="96" spans="1:5" s="17" customFormat="1" ht="13.5">
      <c r="A96" s="15" t="s">
        <v>542</v>
      </c>
      <c r="B96" s="16" t="s">
        <v>615</v>
      </c>
      <c r="C96" s="16"/>
      <c r="D96" s="46">
        <f>SUMIF(CDPS!A:A,CDKT!B96,CDPS!I:I)-SUMIF(CDPS!A:A,CDKT!B96,CDPS!H:H)</f>
        <v>0</v>
      </c>
      <c r="E96" s="46">
        <v>0</v>
      </c>
    </row>
    <row r="97" spans="1:5" s="17" customFormat="1" ht="13.5">
      <c r="A97" s="15" t="s">
        <v>543</v>
      </c>
      <c r="B97" s="16" t="s">
        <v>616</v>
      </c>
      <c r="C97" s="16"/>
      <c r="D97" s="46">
        <f>SUMIF(CDPS!A:A,CDKT!B97,CDPS!I:I)-SUMIF(CDPS!A:A,CDKT!B97,CDPS!H:H)</f>
        <v>306000000</v>
      </c>
      <c r="E97" s="46">
        <v>306000000</v>
      </c>
    </row>
    <row r="98" spans="1:5" s="17" customFormat="1" ht="13.5">
      <c r="A98" s="15" t="s">
        <v>544</v>
      </c>
      <c r="B98" s="16" t="s">
        <v>617</v>
      </c>
      <c r="C98" s="16"/>
      <c r="D98" s="46">
        <f>SUMIF(CDPS!A:A,CDKT!B98,CDPS!I:I)-SUMIF(CDPS!A:A,CDKT!B98,CDPS!H:H)</f>
        <v>445000000</v>
      </c>
      <c r="E98" s="46">
        <v>445000000</v>
      </c>
    </row>
    <row r="99" spans="1:5" s="17" customFormat="1" ht="13.5">
      <c r="A99" s="15" t="s">
        <v>545</v>
      </c>
      <c r="B99" s="16" t="s">
        <v>618</v>
      </c>
      <c r="C99" s="16"/>
      <c r="D99" s="46">
        <f>SUMIF(CDPS!A:A,CDKT!B99,CDPS!I:I)-SUMIF(CDPS!A:A,CDKT!B99,CDPS!H:H)</f>
        <v>0</v>
      </c>
      <c r="E99" s="46">
        <v>0</v>
      </c>
    </row>
    <row r="100" spans="1:6" s="17" customFormat="1" ht="13.5">
      <c r="A100" s="15" t="s">
        <v>546</v>
      </c>
      <c r="B100" s="16" t="s">
        <v>619</v>
      </c>
      <c r="C100" s="16"/>
      <c r="D100" s="46">
        <f>SUMIF(CDPS!A:A,CDKT!B100,CDPS!I:I)-SUMIF(CDPS!A:A,CDKT!B100,CDPS!H:H)</f>
        <v>232970734</v>
      </c>
      <c r="E100" s="46">
        <v>-24033388185</v>
      </c>
      <c r="F100" s="376"/>
    </row>
    <row r="101" spans="1:5" s="20" customFormat="1" ht="17.25" customHeight="1">
      <c r="A101" s="41" t="s">
        <v>237</v>
      </c>
      <c r="B101" s="42" t="s">
        <v>620</v>
      </c>
      <c r="C101" s="42"/>
      <c r="D101" s="43">
        <f>D65+D89</f>
        <v>154051686208</v>
      </c>
      <c r="E101" s="43">
        <v>135344143549</v>
      </c>
    </row>
    <row r="102" spans="4:5" s="17" customFormat="1" ht="13.5">
      <c r="D102" s="22">
        <f>D101-D62</f>
        <v>0</v>
      </c>
      <c r="E102" s="22">
        <f>E101-E62</f>
        <v>0</v>
      </c>
    </row>
    <row r="103" spans="4:5" s="87" customFormat="1" ht="13.5">
      <c r="D103" s="435" t="s">
        <v>849</v>
      </c>
      <c r="E103" s="23"/>
    </row>
    <row r="104" spans="1:5" s="25" customFormat="1" ht="13.5">
      <c r="A104" s="51" t="s">
        <v>562</v>
      </c>
      <c r="B104" s="51"/>
      <c r="C104" s="51"/>
      <c r="D104" s="51"/>
      <c r="E104" s="51"/>
    </row>
    <row r="105" spans="4:5" s="28" customFormat="1" ht="15">
      <c r="D105" s="315"/>
      <c r="E105" s="315"/>
    </row>
    <row r="106" s="28" customFormat="1" ht="15">
      <c r="E106" s="315"/>
    </row>
    <row r="107" spans="4:5" s="28" customFormat="1" ht="15">
      <c r="D107" s="316"/>
      <c r="E107" s="315"/>
    </row>
    <row r="108" s="28" customFormat="1" ht="15">
      <c r="E108" s="315"/>
    </row>
    <row r="109" spans="1:5" s="318" customFormat="1" ht="15">
      <c r="A109" s="317" t="s">
        <v>563</v>
      </c>
      <c r="B109" s="31"/>
      <c r="C109" s="31"/>
      <c r="D109" s="31"/>
      <c r="E109" s="31"/>
    </row>
  </sheetData>
  <sheetProtection/>
  <mergeCells count="5">
    <mergeCell ref="A1:E1"/>
    <mergeCell ref="A2:E2"/>
    <mergeCell ref="A5:E5"/>
    <mergeCell ref="D3:E3"/>
    <mergeCell ref="A4:E4"/>
  </mergeCells>
  <printOptions/>
  <pageMargins left="0.49" right="0.26" top="0.5" bottom="0.6" header="0.45" footer="0.23"/>
  <pageSetup horizontalDpi="600" verticalDpi="600" orientation="portrait" paperSize="9"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5">
      <selection activeCell="D36" sqref="D36"/>
    </sheetView>
  </sheetViews>
  <sheetFormatPr defaultColWidth="11.00390625" defaultRowHeight="15.75"/>
  <cols>
    <col min="1" max="1" width="46.875" style="0" customWidth="1"/>
    <col min="2" max="2" width="7.625" style="2" customWidth="1"/>
    <col min="3" max="3" width="6.875" style="2" customWidth="1"/>
    <col min="4" max="4" width="18.25390625" style="2" customWidth="1"/>
    <col min="5" max="5" width="19.00390625" style="2" customWidth="1"/>
    <col min="6" max="6" width="16.25390625" style="374" customWidth="1"/>
    <col min="7" max="7" width="17.625" style="2" customWidth="1"/>
    <col min="8" max="8" width="10.25390625" style="0" hidden="1" customWidth="1"/>
    <col min="9" max="9" width="14.25390625" style="0" hidden="1" customWidth="1"/>
    <col min="10" max="10" width="13.00390625" style="0" bestFit="1" customWidth="1"/>
  </cols>
  <sheetData>
    <row r="1" spans="1:6" s="28" customFormat="1" ht="18.75" customHeight="1">
      <c r="A1" s="332" t="s">
        <v>568</v>
      </c>
      <c r="B1" s="332"/>
      <c r="C1" s="332"/>
      <c r="D1" s="332"/>
      <c r="E1" s="332"/>
      <c r="F1" s="124" t="s">
        <v>624</v>
      </c>
    </row>
    <row r="2" spans="1:6" s="28" customFormat="1" ht="15">
      <c r="A2" s="458" t="s">
        <v>268</v>
      </c>
      <c r="B2" s="458"/>
      <c r="C2" s="458"/>
      <c r="D2" s="458"/>
      <c r="E2" s="331"/>
      <c r="F2" s="367" t="s">
        <v>622</v>
      </c>
    </row>
    <row r="3" spans="1:6" s="28" customFormat="1" ht="15">
      <c r="A3" s="312"/>
      <c r="B3" s="313"/>
      <c r="C3" s="313"/>
      <c r="D3" s="313"/>
      <c r="E3" s="325"/>
      <c r="F3" s="367" t="s">
        <v>623</v>
      </c>
    </row>
    <row r="4" spans="1:6" s="28" customFormat="1" ht="15">
      <c r="A4" s="312"/>
      <c r="B4" s="313"/>
      <c r="C4" s="313"/>
      <c r="D4" s="313"/>
      <c r="E4" s="325"/>
      <c r="F4" s="368" t="s">
        <v>561</v>
      </c>
    </row>
    <row r="5" spans="1:7" s="28" customFormat="1" ht="21" customHeight="1">
      <c r="A5" s="459" t="s">
        <v>569</v>
      </c>
      <c r="B5" s="459"/>
      <c r="C5" s="459"/>
      <c r="D5" s="459"/>
      <c r="E5" s="459"/>
      <c r="F5" s="459"/>
      <c r="G5" s="459"/>
    </row>
    <row r="6" spans="1:7" s="28" customFormat="1" ht="15" customHeight="1">
      <c r="A6" s="461" t="s">
        <v>850</v>
      </c>
      <c r="B6" s="461"/>
      <c r="C6" s="461"/>
      <c r="D6" s="461"/>
      <c r="E6" s="461"/>
      <c r="F6" s="461"/>
      <c r="G6" s="461"/>
    </row>
    <row r="7" spans="2:7" s="305" customFormat="1" ht="5.25" customHeight="1">
      <c r="B7" s="301"/>
      <c r="C7" s="302"/>
      <c r="D7" s="302"/>
      <c r="E7" s="302"/>
      <c r="F7" s="369"/>
      <c r="G7" s="302"/>
    </row>
    <row r="8" spans="1:7" s="17" customFormat="1" ht="13.5">
      <c r="A8" s="460" t="s">
        <v>238</v>
      </c>
      <c r="B8" s="460" t="s">
        <v>239</v>
      </c>
      <c r="C8" s="460" t="s">
        <v>588</v>
      </c>
      <c r="D8" s="462" t="s">
        <v>851</v>
      </c>
      <c r="E8" s="463"/>
      <c r="F8" s="462" t="s">
        <v>505</v>
      </c>
      <c r="G8" s="463"/>
    </row>
    <row r="9" spans="1:7" s="17" customFormat="1" ht="15" customHeight="1">
      <c r="A9" s="460"/>
      <c r="B9" s="460"/>
      <c r="C9" s="460"/>
      <c r="D9" s="97" t="s">
        <v>503</v>
      </c>
      <c r="E9" s="97" t="s">
        <v>504</v>
      </c>
      <c r="F9" s="97" t="s">
        <v>503</v>
      </c>
      <c r="G9" s="97" t="s">
        <v>504</v>
      </c>
    </row>
    <row r="10" spans="1:7" s="17" customFormat="1" ht="20.25" customHeight="1" hidden="1">
      <c r="A10" s="460"/>
      <c r="B10" s="460"/>
      <c r="C10" s="460"/>
      <c r="D10" s="365"/>
      <c r="E10" s="94"/>
      <c r="F10" s="94"/>
      <c r="G10" s="94"/>
    </row>
    <row r="11" spans="1:10" s="17" customFormat="1" ht="13.5">
      <c r="A11" s="337" t="s">
        <v>642</v>
      </c>
      <c r="B11" s="338">
        <v>1</v>
      </c>
      <c r="C11" s="338" t="s">
        <v>636</v>
      </c>
      <c r="D11" s="333">
        <f>SUM(D13:D22)</f>
        <v>27259038272</v>
      </c>
      <c r="E11" s="333">
        <v>1378008430</v>
      </c>
      <c r="F11" s="333">
        <f>SUM(F13:F22)</f>
        <v>32217786915</v>
      </c>
      <c r="G11" s="333">
        <v>6474767605</v>
      </c>
      <c r="H11" s="17">
        <v>3366774554</v>
      </c>
      <c r="I11" s="17">
        <v>3366774554</v>
      </c>
      <c r="J11" s="438">
        <f>E11+G11</f>
        <v>7852776035</v>
      </c>
    </row>
    <row r="12" spans="1:10" s="17" customFormat="1" ht="13.5">
      <c r="A12" s="339" t="s">
        <v>369</v>
      </c>
      <c r="B12" s="340"/>
      <c r="C12" s="340"/>
      <c r="D12" s="334"/>
      <c r="E12" s="334"/>
      <c r="F12" s="334"/>
      <c r="G12" s="334"/>
      <c r="J12" s="438">
        <f aca="true" t="shared" si="0" ref="J12:J37">E12+G12</f>
        <v>0</v>
      </c>
    </row>
    <row r="13" spans="1:10" s="17" customFormat="1" ht="15">
      <c r="A13" s="341" t="s">
        <v>643</v>
      </c>
      <c r="B13" s="342"/>
      <c r="C13" s="342"/>
      <c r="D13" s="80">
        <f>F13-'[9]KQKD'!$F13</f>
        <v>10123069745</v>
      </c>
      <c r="E13" s="344">
        <v>415757505</v>
      </c>
      <c r="F13" s="80">
        <v>13639636295</v>
      </c>
      <c r="G13" s="80">
        <v>1582854731</v>
      </c>
      <c r="H13" s="17">
        <v>2162149134</v>
      </c>
      <c r="I13" s="17">
        <v>2162149134</v>
      </c>
      <c r="J13" s="438">
        <f t="shared" si="0"/>
        <v>1998612236</v>
      </c>
    </row>
    <row r="14" spans="1:10" s="17" customFormat="1" ht="15">
      <c r="A14" s="341" t="s">
        <v>644</v>
      </c>
      <c r="B14" s="342"/>
      <c r="C14" s="342"/>
      <c r="D14" s="80">
        <f>F14-'[9]KQKD'!$F14</f>
        <v>15598942793</v>
      </c>
      <c r="E14" s="343">
        <v>0</v>
      </c>
      <c r="F14" s="80">
        <v>15617977793</v>
      </c>
      <c r="G14" s="343">
        <v>62219527</v>
      </c>
      <c r="H14" s="17">
        <v>12000000</v>
      </c>
      <c r="I14" s="17">
        <v>12000000</v>
      </c>
      <c r="J14" s="438">
        <f t="shared" si="0"/>
        <v>62219527</v>
      </c>
    </row>
    <row r="15" spans="1:10" s="17" customFormat="1" ht="15" hidden="1">
      <c r="A15" s="341" t="s">
        <v>645</v>
      </c>
      <c r="B15" s="342"/>
      <c r="C15" s="342"/>
      <c r="D15" s="344"/>
      <c r="E15" s="344"/>
      <c r="F15" s="344"/>
      <c r="G15" s="344">
        <v>0</v>
      </c>
      <c r="J15" s="438">
        <f t="shared" si="0"/>
        <v>0</v>
      </c>
    </row>
    <row r="16" spans="1:10" s="17" customFormat="1" ht="15" hidden="1">
      <c r="A16" s="341" t="s">
        <v>646</v>
      </c>
      <c r="B16" s="342"/>
      <c r="C16" s="342"/>
      <c r="D16" s="344"/>
      <c r="E16" s="344"/>
      <c r="F16" s="344"/>
      <c r="G16" s="344">
        <v>0</v>
      </c>
      <c r="J16" s="438">
        <f t="shared" si="0"/>
        <v>0</v>
      </c>
    </row>
    <row r="17" spans="1:10" s="17" customFormat="1" ht="27.75" hidden="1">
      <c r="A17" s="341" t="s">
        <v>647</v>
      </c>
      <c r="B17" s="345"/>
      <c r="C17" s="345"/>
      <c r="D17" s="344"/>
      <c r="E17" s="344"/>
      <c r="F17" s="344"/>
      <c r="G17" s="344">
        <v>0</v>
      </c>
      <c r="J17" s="438">
        <f t="shared" si="0"/>
        <v>0</v>
      </c>
    </row>
    <row r="18" spans="1:10" s="17" customFormat="1" ht="15">
      <c r="A18" s="341" t="s">
        <v>648</v>
      </c>
      <c r="B18" s="342"/>
      <c r="C18" s="342"/>
      <c r="D18" s="80">
        <f>F18-'[9]KQKD'!$F18</f>
        <v>1033000000</v>
      </c>
      <c r="E18" s="344">
        <v>861000000</v>
      </c>
      <c r="F18" s="80">
        <v>1033000000</v>
      </c>
      <c r="G18" s="80">
        <v>861000000</v>
      </c>
      <c r="J18" s="438">
        <f t="shared" si="0"/>
        <v>1722000000</v>
      </c>
    </row>
    <row r="19" spans="1:10" s="17" customFormat="1" ht="15" hidden="1">
      <c r="A19" s="341" t="s">
        <v>649</v>
      </c>
      <c r="B19" s="342"/>
      <c r="C19" s="342"/>
      <c r="D19" s="344"/>
      <c r="E19" s="344"/>
      <c r="F19" s="344"/>
      <c r="G19" s="344">
        <v>0</v>
      </c>
      <c r="J19" s="438">
        <f t="shared" si="0"/>
        <v>0</v>
      </c>
    </row>
    <row r="20" spans="1:10" s="17" customFormat="1" ht="15" hidden="1">
      <c r="A20" s="341" t="s">
        <v>650</v>
      </c>
      <c r="B20" s="342"/>
      <c r="C20" s="342"/>
      <c r="D20" s="344"/>
      <c r="E20" s="344"/>
      <c r="F20" s="344"/>
      <c r="G20" s="344">
        <v>0</v>
      </c>
      <c r="J20" s="438">
        <f t="shared" si="0"/>
        <v>0</v>
      </c>
    </row>
    <row r="21" spans="1:10" s="17" customFormat="1" ht="15" hidden="1">
      <c r="A21" s="341" t="s">
        <v>651</v>
      </c>
      <c r="B21" s="342"/>
      <c r="C21" s="342"/>
      <c r="D21" s="344"/>
      <c r="E21" s="344"/>
      <c r="F21" s="344"/>
      <c r="G21" s="344">
        <v>0</v>
      </c>
      <c r="J21" s="438">
        <f t="shared" si="0"/>
        <v>0</v>
      </c>
    </row>
    <row r="22" spans="1:10" s="17" customFormat="1" ht="15">
      <c r="A22" s="341" t="s">
        <v>652</v>
      </c>
      <c r="B22" s="342"/>
      <c r="C22" s="342"/>
      <c r="D22" s="80">
        <f>F22-'[9]KQKD'!$F22</f>
        <v>504025734</v>
      </c>
      <c r="E22" s="344">
        <v>101250925</v>
      </c>
      <c r="F22" s="80">
        <v>1927172827</v>
      </c>
      <c r="G22" s="80">
        <v>3968693347</v>
      </c>
      <c r="H22" s="17">
        <f>265454000+8858326+918313094</f>
        <v>1192625420</v>
      </c>
      <c r="I22" s="17">
        <f>+'[7]KQKD'!$P$18+'[7]KQKD'!$P$19+'[7]KQKD'!$P$22</f>
        <v>1192625420</v>
      </c>
      <c r="J22" s="438">
        <f t="shared" si="0"/>
        <v>4069944272</v>
      </c>
    </row>
    <row r="23" spans="1:10" s="17" customFormat="1" ht="15">
      <c r="A23" s="346" t="s">
        <v>653</v>
      </c>
      <c r="B23" s="338">
        <v>2</v>
      </c>
      <c r="C23" s="338"/>
      <c r="D23" s="344"/>
      <c r="E23" s="344"/>
      <c r="F23" s="344"/>
      <c r="G23" s="344"/>
      <c r="J23" s="438">
        <f t="shared" si="0"/>
        <v>0</v>
      </c>
    </row>
    <row r="24" spans="1:10" s="17" customFormat="1" ht="13.5">
      <c r="A24" s="346" t="s">
        <v>654</v>
      </c>
      <c r="B24" s="338">
        <v>10</v>
      </c>
      <c r="C24" s="338"/>
      <c r="D24" s="333">
        <f>D11-D23</f>
        <v>27259038272</v>
      </c>
      <c r="E24" s="333">
        <v>1378008430</v>
      </c>
      <c r="F24" s="333">
        <f>F11-F23</f>
        <v>32217786915</v>
      </c>
      <c r="G24" s="333">
        <v>6474767605</v>
      </c>
      <c r="H24" s="17">
        <v>3366774554</v>
      </c>
      <c r="I24" s="17">
        <f>+I13+I14+I22</f>
        <v>3366774554</v>
      </c>
      <c r="J24" s="438">
        <f t="shared" si="0"/>
        <v>7852776035</v>
      </c>
    </row>
    <row r="25" spans="1:10" s="17" customFormat="1" ht="15">
      <c r="A25" s="346" t="s">
        <v>655</v>
      </c>
      <c r="B25" s="338">
        <v>11</v>
      </c>
      <c r="C25" s="340" t="s">
        <v>637</v>
      </c>
      <c r="D25" s="80">
        <v>1100740075</v>
      </c>
      <c r="E25" s="344">
        <v>-9501229215</v>
      </c>
      <c r="F25" s="80">
        <v>3221304970</v>
      </c>
      <c r="G25" s="344">
        <v>-8627057760</v>
      </c>
      <c r="H25" s="17">
        <v>1815718628</v>
      </c>
      <c r="I25" s="17">
        <v>1708944127.6266668</v>
      </c>
      <c r="J25" s="438">
        <f t="shared" si="0"/>
        <v>-18128286975</v>
      </c>
    </row>
    <row r="26" spans="1:10" s="17" customFormat="1" ht="13.5">
      <c r="A26" s="346" t="s">
        <v>660</v>
      </c>
      <c r="B26" s="338">
        <v>20</v>
      </c>
      <c r="C26" s="338"/>
      <c r="D26" s="333">
        <f>D24-D25</f>
        <v>26158298197</v>
      </c>
      <c r="E26" s="333">
        <v>10879237645</v>
      </c>
      <c r="F26" s="333">
        <f>F24-F25</f>
        <v>28996481945</v>
      </c>
      <c r="G26" s="333">
        <v>15101825365</v>
      </c>
      <c r="H26" s="17">
        <v>1551055926</v>
      </c>
      <c r="I26" s="17">
        <f>+I24-I25</f>
        <v>1657830426.3733332</v>
      </c>
      <c r="J26" s="438">
        <f t="shared" si="0"/>
        <v>25981063010</v>
      </c>
    </row>
    <row r="27" spans="1:10" s="17" customFormat="1" ht="15">
      <c r="A27" s="346" t="s">
        <v>360</v>
      </c>
      <c r="B27" s="338">
        <v>25</v>
      </c>
      <c r="C27" s="340" t="s">
        <v>638</v>
      </c>
      <c r="D27" s="80">
        <v>588277493</v>
      </c>
      <c r="E27" s="344">
        <v>3643362565</v>
      </c>
      <c r="F27" s="80">
        <v>4583888907</v>
      </c>
      <c r="G27" s="80">
        <v>7188946348</v>
      </c>
      <c r="H27" s="17">
        <v>2773506709</v>
      </c>
      <c r="I27" s="17">
        <v>2773506709</v>
      </c>
      <c r="J27" s="438">
        <f t="shared" si="0"/>
        <v>10832308913</v>
      </c>
    </row>
    <row r="28" spans="1:10" s="17" customFormat="1" ht="13.5">
      <c r="A28" s="346" t="s">
        <v>661</v>
      </c>
      <c r="B28" s="338">
        <v>30</v>
      </c>
      <c r="C28" s="338"/>
      <c r="D28" s="333">
        <f>D26-D27</f>
        <v>25570020704</v>
      </c>
      <c r="E28" s="333">
        <v>7235875080</v>
      </c>
      <c r="F28" s="333">
        <f>F26-F27</f>
        <v>24412593038</v>
      </c>
      <c r="G28" s="333">
        <v>7912879017</v>
      </c>
      <c r="H28" s="17">
        <v>-1222450783</v>
      </c>
      <c r="I28" s="17">
        <f>+I26-I27</f>
        <v>-1115676282.6266668</v>
      </c>
      <c r="J28" s="438">
        <f t="shared" si="0"/>
        <v>15148754097</v>
      </c>
    </row>
    <row r="29" spans="1:10" s="17" customFormat="1" ht="15">
      <c r="A29" s="346" t="s">
        <v>662</v>
      </c>
      <c r="B29" s="338">
        <v>31</v>
      </c>
      <c r="C29" s="338"/>
      <c r="D29" s="80">
        <f>753765881-681818181</f>
        <v>71947700</v>
      </c>
      <c r="E29" s="344"/>
      <c r="F29" s="80">
        <v>753765881</v>
      </c>
      <c r="G29" s="80">
        <v>0</v>
      </c>
      <c r="H29" s="17">
        <v>681818181</v>
      </c>
      <c r="I29" s="17">
        <v>681818181</v>
      </c>
      <c r="J29" s="438">
        <f t="shared" si="0"/>
        <v>0</v>
      </c>
    </row>
    <row r="30" spans="1:10" s="17" customFormat="1" ht="15">
      <c r="A30" s="346" t="s">
        <v>663</v>
      </c>
      <c r="B30" s="338">
        <v>32</v>
      </c>
      <c r="C30" s="338"/>
      <c r="D30" s="80">
        <f>I30-H30</f>
        <v>0</v>
      </c>
      <c r="E30" s="344"/>
      <c r="F30" s="80">
        <v>900000000</v>
      </c>
      <c r="G30" s="80">
        <v>0</v>
      </c>
      <c r="H30" s="17">
        <v>900000000</v>
      </c>
      <c r="I30" s="17">
        <v>900000000</v>
      </c>
      <c r="J30" s="438">
        <f t="shared" si="0"/>
        <v>0</v>
      </c>
    </row>
    <row r="31" spans="1:10" s="17" customFormat="1" ht="15">
      <c r="A31" s="346" t="s">
        <v>664</v>
      </c>
      <c r="B31" s="338">
        <v>40</v>
      </c>
      <c r="C31" s="338"/>
      <c r="D31" s="347">
        <f>D29-D30</f>
        <v>71947700</v>
      </c>
      <c r="E31" s="347">
        <v>0</v>
      </c>
      <c r="F31" s="347">
        <f>F29-F30</f>
        <v>-146234119</v>
      </c>
      <c r="G31" s="347">
        <v>0</v>
      </c>
      <c r="H31" s="17">
        <v>-218181819</v>
      </c>
      <c r="I31" s="17">
        <f>I29-I30</f>
        <v>-218181819</v>
      </c>
      <c r="J31" s="438">
        <f t="shared" si="0"/>
        <v>0</v>
      </c>
    </row>
    <row r="32" spans="1:10" s="17" customFormat="1" ht="15">
      <c r="A32" s="346" t="s">
        <v>665</v>
      </c>
      <c r="B32" s="338">
        <v>50</v>
      </c>
      <c r="C32" s="338"/>
      <c r="D32" s="344"/>
      <c r="E32" s="344"/>
      <c r="F32" s="344"/>
      <c r="G32" s="344">
        <v>0</v>
      </c>
      <c r="J32" s="438">
        <f t="shared" si="0"/>
        <v>0</v>
      </c>
    </row>
    <row r="33" spans="1:10" s="17" customFormat="1" ht="13.5">
      <c r="A33" s="346" t="s">
        <v>666</v>
      </c>
      <c r="B33" s="348">
        <v>60</v>
      </c>
      <c r="C33" s="348"/>
      <c r="D33" s="335">
        <f>D28+D31+D32</f>
        <v>25641968404</v>
      </c>
      <c r="E33" s="335">
        <v>7235875080</v>
      </c>
      <c r="F33" s="335">
        <f>F28+F31+F32</f>
        <v>24266358919</v>
      </c>
      <c r="G33" s="335">
        <v>7912879017</v>
      </c>
      <c r="H33" s="17">
        <v>-1440632602</v>
      </c>
      <c r="I33" s="335">
        <f>I28+I31+I32</f>
        <v>-1333858101.6266668</v>
      </c>
      <c r="J33" s="438">
        <f t="shared" si="0"/>
        <v>15148754097</v>
      </c>
    </row>
    <row r="34" spans="1:10" s="17" customFormat="1" ht="15">
      <c r="A34" s="346" t="s">
        <v>667</v>
      </c>
      <c r="B34" s="348">
        <v>61</v>
      </c>
      <c r="C34" s="348"/>
      <c r="D34" s="335"/>
      <c r="E34" s="335"/>
      <c r="F34" s="335"/>
      <c r="G34" s="335">
        <v>0</v>
      </c>
      <c r="I34"/>
      <c r="J34" s="438">
        <f t="shared" si="0"/>
        <v>0</v>
      </c>
    </row>
    <row r="35" spans="1:10" s="17" customFormat="1" ht="15">
      <c r="A35" s="346" t="s">
        <v>668</v>
      </c>
      <c r="B35" s="338">
        <v>62</v>
      </c>
      <c r="C35" s="338"/>
      <c r="D35" s="344"/>
      <c r="E35" s="344"/>
      <c r="F35" s="344"/>
      <c r="G35" s="344">
        <v>0</v>
      </c>
      <c r="I35"/>
      <c r="J35" s="438">
        <f t="shared" si="0"/>
        <v>0</v>
      </c>
    </row>
    <row r="36" spans="1:10" s="17" customFormat="1" ht="13.5">
      <c r="A36" s="346" t="s">
        <v>669</v>
      </c>
      <c r="B36" s="348">
        <v>70</v>
      </c>
      <c r="C36" s="348"/>
      <c r="D36" s="335">
        <f>D33-D34</f>
        <v>25641968404</v>
      </c>
      <c r="E36" s="335">
        <v>7235875080</v>
      </c>
      <c r="F36" s="335">
        <f>F33-F34</f>
        <v>24266358919</v>
      </c>
      <c r="G36" s="335">
        <v>7912879017</v>
      </c>
      <c r="H36" s="17">
        <v>-1440632602</v>
      </c>
      <c r="I36" s="335">
        <f>I33-I34</f>
        <v>-1333858101.6266668</v>
      </c>
      <c r="J36" s="438">
        <f t="shared" si="0"/>
        <v>15148754097</v>
      </c>
    </row>
    <row r="37" spans="1:10" s="17" customFormat="1" ht="15">
      <c r="A37" s="346" t="s">
        <v>670</v>
      </c>
      <c r="B37" s="348">
        <v>80</v>
      </c>
      <c r="C37" s="348"/>
      <c r="D37" s="336"/>
      <c r="E37" s="336"/>
      <c r="F37" s="336"/>
      <c r="G37" s="336"/>
      <c r="I37"/>
      <c r="J37" s="438">
        <f t="shared" si="0"/>
        <v>0</v>
      </c>
    </row>
    <row r="38" spans="1:9" s="17" customFormat="1" ht="20.25" customHeight="1">
      <c r="A38" s="95"/>
      <c r="B38" s="96"/>
      <c r="C38" s="96"/>
      <c r="D38" s="96"/>
      <c r="E38" s="456" t="s">
        <v>849</v>
      </c>
      <c r="F38" s="457"/>
      <c r="G38" s="457"/>
      <c r="I38">
        <f>25474020787-24033388185</f>
        <v>1440632602</v>
      </c>
    </row>
    <row r="39" spans="1:9" ht="15" customHeight="1">
      <c r="A39" s="90" t="s">
        <v>149</v>
      </c>
      <c r="D39" s="309"/>
      <c r="E39" s="304"/>
      <c r="F39" s="370" t="s">
        <v>240</v>
      </c>
      <c r="G39" s="105"/>
      <c r="I39" s="26">
        <f>+CDKT!E100-CDKT!D100</f>
        <v>-24266358919</v>
      </c>
    </row>
    <row r="40" spans="1:9" ht="15">
      <c r="A40" s="30"/>
      <c r="B40" s="29"/>
      <c r="C40" s="29"/>
      <c r="D40" s="29"/>
      <c r="E40" s="397"/>
      <c r="F40" s="371"/>
      <c r="G40" s="310"/>
      <c r="I40" s="439">
        <f>+I38-I39</f>
        <v>25706991521</v>
      </c>
    </row>
    <row r="41" spans="1:7" ht="15">
      <c r="A41" s="30"/>
      <c r="B41" s="289"/>
      <c r="C41" s="289"/>
      <c r="D41" s="289"/>
      <c r="E41" s="289"/>
      <c r="F41" s="375"/>
      <c r="G41" s="289"/>
    </row>
    <row r="42" spans="1:7" ht="15">
      <c r="A42" s="30"/>
      <c r="B42" s="29"/>
      <c r="C42" s="29"/>
      <c r="D42" s="29"/>
      <c r="E42" s="29"/>
      <c r="F42" s="371"/>
      <c r="G42" s="29"/>
    </row>
    <row r="43" spans="1:7" ht="15">
      <c r="A43" s="30"/>
      <c r="B43" s="29"/>
      <c r="C43" s="29"/>
      <c r="D43" s="29"/>
      <c r="E43" s="29"/>
      <c r="F43" s="371"/>
      <c r="G43" s="29"/>
    </row>
    <row r="44" spans="1:9" s="26" customFormat="1" ht="15">
      <c r="A44" s="27" t="s">
        <v>570</v>
      </c>
      <c r="D44" s="31"/>
      <c r="E44" s="31"/>
      <c r="F44" s="372" t="s">
        <v>210</v>
      </c>
      <c r="I44"/>
    </row>
    <row r="45" spans="1:7" ht="15">
      <c r="A45" s="93"/>
      <c r="B45" s="93"/>
      <c r="C45" s="93"/>
      <c r="D45" s="93"/>
      <c r="E45" s="93"/>
      <c r="F45" s="373"/>
      <c r="G45" s="93"/>
    </row>
    <row r="46" ht="15">
      <c r="D46" s="392"/>
    </row>
    <row r="47" ht="15">
      <c r="D47" s="392"/>
    </row>
  </sheetData>
  <sheetProtection/>
  <mergeCells count="9">
    <mergeCell ref="E38:G38"/>
    <mergeCell ref="A2:D2"/>
    <mergeCell ref="A5:G5"/>
    <mergeCell ref="A8:A10"/>
    <mergeCell ref="B8:B10"/>
    <mergeCell ref="A6:G6"/>
    <mergeCell ref="F8:G8"/>
    <mergeCell ref="D8:E8"/>
    <mergeCell ref="C8:C10"/>
  </mergeCells>
  <printOptions/>
  <pageMargins left="0.31" right="0.16" top="0.31" bottom="0.21" header="0.32" footer="0.16"/>
  <pageSetup horizontalDpi="600" verticalDpi="600" orientation="landscape" paperSize="9" r:id="rId2"/>
  <headerFooter alignWithMargins="0">
    <oddFooter>&amp;R4</oddFooter>
  </headerFooter>
  <drawing r:id="rId1"/>
</worksheet>
</file>

<file path=xl/worksheets/sheet5.xml><?xml version="1.0" encoding="utf-8"?>
<worksheet xmlns="http://schemas.openxmlformats.org/spreadsheetml/2006/main" xmlns:r="http://schemas.openxmlformats.org/officeDocument/2006/relationships">
  <dimension ref="A1:F61"/>
  <sheetViews>
    <sheetView tabSelected="1" zoomScalePageLayoutView="0" workbookViewId="0" topLeftCell="A1">
      <selection activeCell="F5" sqref="F5"/>
    </sheetView>
  </sheetViews>
  <sheetFormatPr defaultColWidth="8.00390625" defaultRowHeight="15.75"/>
  <cols>
    <col min="1" max="1" width="44.00390625" style="3" customWidth="1"/>
    <col min="2" max="2" width="5.75390625" style="3" customWidth="1"/>
    <col min="3" max="3" width="4.75390625" style="3" customWidth="1"/>
    <col min="4" max="4" width="16.25390625" style="3" customWidth="1"/>
    <col min="5" max="5" width="17.25390625" style="3" customWidth="1"/>
    <col min="6" max="6" width="17.00390625" style="3" bestFit="1" customWidth="1"/>
    <col min="7" max="7" width="14.375" style="3" bestFit="1" customWidth="1"/>
    <col min="8" max="16384" width="8.00390625" style="3" customWidth="1"/>
  </cols>
  <sheetData>
    <row r="1" spans="1:5" s="28" customFormat="1" ht="16.5">
      <c r="A1" s="451" t="s">
        <v>560</v>
      </c>
      <c r="B1" s="451"/>
      <c r="C1" s="451"/>
      <c r="D1" s="451"/>
      <c r="E1" s="451"/>
    </row>
    <row r="2" spans="1:5" s="28" customFormat="1" ht="15">
      <c r="A2" s="452" t="s">
        <v>268</v>
      </c>
      <c r="B2" s="452"/>
      <c r="C2" s="452"/>
      <c r="D2" s="452"/>
      <c r="E2" s="452"/>
    </row>
    <row r="3" spans="1:5" s="28" customFormat="1" ht="15">
      <c r="A3" s="312"/>
      <c r="B3" s="313"/>
      <c r="C3" s="313"/>
      <c r="D3" s="454" t="s">
        <v>561</v>
      </c>
      <c r="E3" s="454"/>
    </row>
    <row r="4" spans="1:5" s="92" customFormat="1" ht="29.25" customHeight="1">
      <c r="A4" s="465" t="s">
        <v>241</v>
      </c>
      <c r="B4" s="465"/>
      <c r="C4" s="465"/>
      <c r="D4" s="465"/>
      <c r="E4" s="465"/>
    </row>
    <row r="5" spans="1:5" ht="15">
      <c r="A5" s="466" t="s">
        <v>242</v>
      </c>
      <c r="B5" s="466"/>
      <c r="C5" s="466"/>
      <c r="D5" s="466"/>
      <c r="E5" s="466"/>
    </row>
    <row r="6" spans="1:5" s="91" customFormat="1" ht="16.5">
      <c r="A6" s="467" t="s">
        <v>850</v>
      </c>
      <c r="B6" s="467"/>
      <c r="C6" s="467"/>
      <c r="D6" s="467"/>
      <c r="E6" s="467"/>
    </row>
    <row r="7" spans="1:5" ht="13.5">
      <c r="A7" s="468" t="s">
        <v>243</v>
      </c>
      <c r="B7" s="468"/>
      <c r="C7" s="468"/>
      <c r="D7" s="468"/>
      <c r="E7" s="468"/>
    </row>
    <row r="8" spans="1:5" ht="16.5" customHeight="1">
      <c r="A8" s="464" t="s">
        <v>244</v>
      </c>
      <c r="B8" s="464" t="s">
        <v>245</v>
      </c>
      <c r="C8" s="464" t="s">
        <v>627</v>
      </c>
      <c r="D8" s="469" t="s">
        <v>505</v>
      </c>
      <c r="E8" s="469"/>
    </row>
    <row r="9" spans="1:5" ht="16.5" customHeight="1">
      <c r="A9" s="464"/>
      <c r="B9" s="464"/>
      <c r="C9" s="464"/>
      <c r="D9" s="107" t="s">
        <v>503</v>
      </c>
      <c r="E9" s="107" t="s">
        <v>504</v>
      </c>
    </row>
    <row r="10" spans="1:5" ht="17.25" customHeight="1">
      <c r="A10" s="355" t="s">
        <v>248</v>
      </c>
      <c r="B10" s="356"/>
      <c r="C10" s="356"/>
      <c r="D10" s="349"/>
      <c r="E10" s="349"/>
    </row>
    <row r="11" spans="1:5" s="4" customFormat="1" ht="15">
      <c r="A11" s="357" t="s">
        <v>249</v>
      </c>
      <c r="B11" s="358" t="s">
        <v>284</v>
      </c>
      <c r="C11" s="358"/>
      <c r="D11" s="107">
        <f>KQKD!F36</f>
        <v>24266358919</v>
      </c>
      <c r="E11" s="107">
        <v>7912879017</v>
      </c>
    </row>
    <row r="12" spans="1:5" s="4" customFormat="1" ht="15">
      <c r="A12" s="357" t="s">
        <v>250</v>
      </c>
      <c r="B12" s="358"/>
      <c r="C12" s="358"/>
      <c r="D12" s="107">
        <f>SUM(D13:D16)</f>
        <v>-125738670</v>
      </c>
      <c r="E12" s="107">
        <f>SUM(E13:E16)</f>
        <v>-15660109874</v>
      </c>
    </row>
    <row r="13" spans="1:5" ht="15">
      <c r="A13" s="359" t="s">
        <v>265</v>
      </c>
      <c r="B13" s="360" t="s">
        <v>285</v>
      </c>
      <c r="C13" s="360"/>
      <c r="D13" s="350">
        <v>945195843</v>
      </c>
      <c r="E13" s="350">
        <v>1183622567</v>
      </c>
    </row>
    <row r="14" spans="1:5" ht="15">
      <c r="A14" s="359" t="s">
        <v>304</v>
      </c>
      <c r="B14" s="360" t="s">
        <v>449</v>
      </c>
      <c r="C14" s="360"/>
      <c r="D14" s="351">
        <v>-461519885</v>
      </c>
      <c r="E14" s="351">
        <v>-12010198460</v>
      </c>
    </row>
    <row r="15" spans="1:5" ht="15">
      <c r="A15" s="359" t="s">
        <v>690</v>
      </c>
      <c r="B15" s="360" t="s">
        <v>734</v>
      </c>
      <c r="C15" s="360"/>
      <c r="D15" s="351">
        <v>-1684143209</v>
      </c>
      <c r="E15" s="351">
        <v>-4915242840</v>
      </c>
    </row>
    <row r="16" spans="1:5" ht="15">
      <c r="A16" s="359" t="s">
        <v>691</v>
      </c>
      <c r="B16" s="360" t="s">
        <v>450</v>
      </c>
      <c r="C16" s="360"/>
      <c r="D16" s="351">
        <v>1074728581</v>
      </c>
      <c r="E16" s="351">
        <v>81708859</v>
      </c>
    </row>
    <row r="17" spans="1:5" ht="30.75">
      <c r="A17" s="357" t="s">
        <v>273</v>
      </c>
      <c r="B17" s="361" t="s">
        <v>286</v>
      </c>
      <c r="C17" s="361"/>
      <c r="D17" s="349">
        <f>D11+D12</f>
        <v>24140620249</v>
      </c>
      <c r="E17" s="349">
        <f>E11+E12</f>
        <v>-7747230857</v>
      </c>
    </row>
    <row r="18" spans="1:5" ht="15">
      <c r="A18" s="359" t="s">
        <v>282</v>
      </c>
      <c r="B18" s="360" t="s">
        <v>287</v>
      </c>
      <c r="C18" s="360"/>
      <c r="D18" s="351">
        <v>-3193844686</v>
      </c>
      <c r="E18" s="351">
        <v>-1131343446</v>
      </c>
    </row>
    <row r="19" spans="1:5" ht="15">
      <c r="A19" s="359" t="s">
        <v>854</v>
      </c>
      <c r="B19" s="360" t="s">
        <v>451</v>
      </c>
      <c r="C19" s="360"/>
      <c r="D19" s="351">
        <v>-12506313057</v>
      </c>
      <c r="E19" s="351">
        <v>152807373</v>
      </c>
    </row>
    <row r="20" spans="1:5" ht="30.75">
      <c r="A20" s="362" t="s">
        <v>697</v>
      </c>
      <c r="B20" s="360" t="s">
        <v>452</v>
      </c>
      <c r="C20" s="360"/>
      <c r="D20" s="351">
        <v>-7411575821</v>
      </c>
      <c r="E20" s="351">
        <v>2002323364</v>
      </c>
    </row>
    <row r="21" spans="1:5" ht="15">
      <c r="A21" s="359" t="s">
        <v>283</v>
      </c>
      <c r="B21" s="360" t="s">
        <v>453</v>
      </c>
      <c r="C21" s="360"/>
      <c r="D21" s="351">
        <v>43384418</v>
      </c>
      <c r="E21" s="351">
        <v>22779376</v>
      </c>
    </row>
    <row r="22" spans="1:5" ht="15">
      <c r="A22" s="359" t="s">
        <v>692</v>
      </c>
      <c r="B22" s="360" t="s">
        <v>454</v>
      </c>
      <c r="C22" s="360"/>
      <c r="D22" s="351">
        <v>779145980</v>
      </c>
      <c r="E22" s="351">
        <v>-81708859</v>
      </c>
    </row>
    <row r="23" spans="1:5" ht="15">
      <c r="A23" s="359" t="s">
        <v>266</v>
      </c>
      <c r="B23" s="360" t="s">
        <v>455</v>
      </c>
      <c r="C23" s="360"/>
      <c r="D23" s="343"/>
      <c r="E23" s="351"/>
    </row>
    <row r="24" spans="1:5" ht="15">
      <c r="A24" s="359" t="s">
        <v>673</v>
      </c>
      <c r="B24" s="360" t="s">
        <v>456</v>
      </c>
      <c r="C24" s="360"/>
      <c r="D24" s="351"/>
      <c r="E24" s="351">
        <v>3552524006</v>
      </c>
    </row>
    <row r="25" spans="1:5" ht="15">
      <c r="A25" s="359" t="s">
        <v>674</v>
      </c>
      <c r="B25" s="360" t="s">
        <v>457</v>
      </c>
      <c r="C25" s="360"/>
      <c r="D25" s="351"/>
      <c r="E25" s="351">
        <v>-22935601660</v>
      </c>
    </row>
    <row r="26" spans="1:5" ht="30.75">
      <c r="A26" s="357" t="s">
        <v>274</v>
      </c>
      <c r="B26" s="358" t="s">
        <v>288</v>
      </c>
      <c r="C26" s="358"/>
      <c r="D26" s="349">
        <f>SUM(D17:D25)</f>
        <v>1851417083</v>
      </c>
      <c r="E26" s="349">
        <f>SUM(E17:E25)</f>
        <v>-26165450703</v>
      </c>
    </row>
    <row r="27" spans="1:5" ht="15">
      <c r="A27" s="355" t="s">
        <v>251</v>
      </c>
      <c r="B27" s="360"/>
      <c r="C27" s="360"/>
      <c r="D27" s="351"/>
      <c r="E27" s="351"/>
    </row>
    <row r="28" spans="1:5" ht="15">
      <c r="A28" s="359" t="s">
        <v>276</v>
      </c>
      <c r="B28" s="360" t="s">
        <v>289</v>
      </c>
      <c r="C28" s="360"/>
      <c r="D28" s="351"/>
      <c r="E28" s="351">
        <v>-60000000</v>
      </c>
    </row>
    <row r="29" spans="1:5" ht="15">
      <c r="A29" s="359" t="s">
        <v>275</v>
      </c>
      <c r="B29" s="360" t="s">
        <v>290</v>
      </c>
      <c r="C29" s="360"/>
      <c r="D29" s="351">
        <v>753765881</v>
      </c>
      <c r="E29" s="351"/>
    </row>
    <row r="30" spans="1:5" ht="18" customHeight="1" hidden="1">
      <c r="A30" s="359" t="s">
        <v>277</v>
      </c>
      <c r="B30" s="360" t="s">
        <v>291</v>
      </c>
      <c r="C30" s="360"/>
      <c r="D30" s="351">
        <f>-(CDKT!D49-CDKT!E49)</f>
        <v>0</v>
      </c>
      <c r="E30" s="351">
        <v>0</v>
      </c>
    </row>
    <row r="31" spans="1:5" ht="15" hidden="1">
      <c r="A31" s="359" t="s">
        <v>278</v>
      </c>
      <c r="B31" s="360" t="s">
        <v>292</v>
      </c>
      <c r="C31" s="360"/>
      <c r="D31" s="351"/>
      <c r="E31" s="351"/>
    </row>
    <row r="32" spans="1:5" ht="15" hidden="1">
      <c r="A32" s="359" t="s">
        <v>693</v>
      </c>
      <c r="B32" s="360" t="s">
        <v>293</v>
      </c>
      <c r="C32" s="360"/>
      <c r="D32" s="351"/>
      <c r="E32" s="351"/>
    </row>
    <row r="33" spans="1:5" ht="15" hidden="1">
      <c r="A33" s="359" t="s">
        <v>694</v>
      </c>
      <c r="B33" s="360" t="s">
        <v>294</v>
      </c>
      <c r="C33" s="360"/>
      <c r="D33" s="351"/>
      <c r="E33" s="351"/>
    </row>
    <row r="34" spans="1:5" ht="15">
      <c r="A34" s="359" t="s">
        <v>695</v>
      </c>
      <c r="B34" s="360" t="s">
        <v>295</v>
      </c>
      <c r="C34" s="360"/>
      <c r="D34" s="351">
        <v>1732857328</v>
      </c>
      <c r="E34" s="351">
        <v>4946268540</v>
      </c>
    </row>
    <row r="35" spans="1:5" ht="15">
      <c r="A35" s="357" t="s">
        <v>252</v>
      </c>
      <c r="B35" s="358" t="s">
        <v>458</v>
      </c>
      <c r="C35" s="358"/>
      <c r="D35" s="107">
        <f>SUM(D28:D34)</f>
        <v>2486623209</v>
      </c>
      <c r="E35" s="107">
        <f>SUM(E28:E34)</f>
        <v>4886268540</v>
      </c>
    </row>
    <row r="36" spans="1:5" ht="15">
      <c r="A36" s="355" t="s">
        <v>253</v>
      </c>
      <c r="B36" s="358"/>
      <c r="C36" s="358"/>
      <c r="D36" s="107"/>
      <c r="E36" s="107"/>
    </row>
    <row r="37" spans="1:5" ht="15" hidden="1">
      <c r="A37" s="359" t="s">
        <v>279</v>
      </c>
      <c r="B37" s="360" t="s">
        <v>459</v>
      </c>
      <c r="C37" s="360" t="s">
        <v>625</v>
      </c>
      <c r="D37" s="351"/>
      <c r="E37" s="351"/>
    </row>
    <row r="38" spans="1:5" ht="15" hidden="1">
      <c r="A38" s="359" t="s">
        <v>280</v>
      </c>
      <c r="B38" s="360" t="s">
        <v>296</v>
      </c>
      <c r="C38" s="360" t="s">
        <v>626</v>
      </c>
      <c r="D38" s="351"/>
      <c r="E38" s="351"/>
    </row>
    <row r="39" spans="1:5" ht="15">
      <c r="A39" s="359" t="s">
        <v>460</v>
      </c>
      <c r="B39" s="360" t="s">
        <v>461</v>
      </c>
      <c r="C39" s="360"/>
      <c r="D39" s="363"/>
      <c r="E39" s="364">
        <v>600000000</v>
      </c>
    </row>
    <row r="40" spans="1:5" ht="15">
      <c r="A40" s="359" t="s">
        <v>281</v>
      </c>
      <c r="B40" s="360" t="s">
        <v>462</v>
      </c>
      <c r="C40" s="360"/>
      <c r="D40" s="364">
        <f>-(CDKT!E67-CDKT!D67)</f>
        <v>0</v>
      </c>
      <c r="E40" s="364">
        <v>-6398605752</v>
      </c>
    </row>
    <row r="41" spans="1:5" ht="15" hidden="1">
      <c r="A41" s="359" t="s">
        <v>681</v>
      </c>
      <c r="B41" s="360" t="s">
        <v>682</v>
      </c>
      <c r="C41" s="360"/>
      <c r="D41" s="351"/>
      <c r="E41" s="351"/>
    </row>
    <row r="42" spans="1:5" ht="15">
      <c r="A42" s="357" t="s">
        <v>254</v>
      </c>
      <c r="B42" s="358" t="s">
        <v>297</v>
      </c>
      <c r="C42" s="358"/>
      <c r="D42" s="349">
        <f>SUM(D37:D41)</f>
        <v>0</v>
      </c>
      <c r="E42" s="349">
        <f>SUM(E37:E41)</f>
        <v>-5798605752</v>
      </c>
    </row>
    <row r="43" spans="1:5" ht="30">
      <c r="A43" s="355" t="s">
        <v>255</v>
      </c>
      <c r="B43" s="358" t="s">
        <v>298</v>
      </c>
      <c r="C43" s="358"/>
      <c r="D43" s="107">
        <f>+D26+D35+D42</f>
        <v>4338040292</v>
      </c>
      <c r="E43" s="107">
        <f>+E26+E35+E42</f>
        <v>-27077787915</v>
      </c>
    </row>
    <row r="44" spans="1:5" ht="15">
      <c r="A44" s="355" t="s">
        <v>256</v>
      </c>
      <c r="B44" s="358" t="s">
        <v>299</v>
      </c>
      <c r="C44" s="358"/>
      <c r="D44" s="107">
        <f>CDKT!E9</f>
        <v>41742254322</v>
      </c>
      <c r="E44" s="107">
        <v>68820042237</v>
      </c>
    </row>
    <row r="45" spans="1:5" ht="24.75" customHeight="1" hidden="1">
      <c r="A45" s="359" t="s">
        <v>257</v>
      </c>
      <c r="B45" s="360">
        <v>61</v>
      </c>
      <c r="C45" s="360"/>
      <c r="D45" s="107"/>
      <c r="E45" s="107"/>
    </row>
    <row r="46" spans="1:6" ht="30">
      <c r="A46" s="355" t="s">
        <v>258</v>
      </c>
      <c r="B46" s="358" t="s">
        <v>300</v>
      </c>
      <c r="C46" s="358"/>
      <c r="D46" s="107">
        <f>+D43+D44+D45</f>
        <v>46080294614</v>
      </c>
      <c r="E46" s="107">
        <f>+E43+E44+E45</f>
        <v>41742254322</v>
      </c>
      <c r="F46" s="3">
        <v>49261108865</v>
      </c>
    </row>
    <row r="47" spans="1:5" ht="12" customHeight="1">
      <c r="A47" s="352"/>
      <c r="B47" s="353"/>
      <c r="C47" s="353"/>
      <c r="D47" s="437">
        <f>D46-CDKT!D9</f>
        <v>0</v>
      </c>
      <c r="E47" s="354"/>
    </row>
    <row r="48" spans="2:5" ht="15.75" customHeight="1">
      <c r="B48" s="2"/>
      <c r="C48" s="2"/>
      <c r="D48" s="472" t="str">
        <f>CDKT!D103</f>
        <v> Ngày 19 tháng 01 năm 2016</v>
      </c>
      <c r="E48" s="472"/>
    </row>
    <row r="49" spans="1:6" s="28" customFormat="1" ht="15" customHeight="1">
      <c r="A49" s="90" t="s">
        <v>564</v>
      </c>
      <c r="B49" s="326"/>
      <c r="C49" s="90"/>
      <c r="D49" s="471" t="s">
        <v>240</v>
      </c>
      <c r="E49" s="471"/>
      <c r="F49" s="327"/>
    </row>
    <row r="50" spans="1:5" s="5" customFormat="1" ht="13.5" customHeight="1">
      <c r="A50" s="328"/>
      <c r="B50" s="328"/>
      <c r="C50" s="328"/>
      <c r="D50" s="329"/>
      <c r="E50" s="328"/>
    </row>
    <row r="51" spans="1:5" s="5" customFormat="1" ht="13.5" customHeight="1">
      <c r="A51" s="328"/>
      <c r="B51" s="328"/>
      <c r="C51" s="328"/>
      <c r="D51" s="328"/>
      <c r="E51" s="328"/>
    </row>
    <row r="52" spans="1:5" s="5" customFormat="1" ht="13.5" customHeight="1">
      <c r="A52" s="328"/>
      <c r="B52" s="328"/>
      <c r="C52" s="328"/>
      <c r="D52" s="328"/>
      <c r="E52" s="328"/>
    </row>
    <row r="53" spans="1:5" s="5" customFormat="1" ht="13.5" customHeight="1">
      <c r="A53" s="328"/>
      <c r="B53" s="328"/>
      <c r="C53" s="328"/>
      <c r="D53" s="328"/>
      <c r="E53" s="328"/>
    </row>
    <row r="54" spans="1:5" s="5" customFormat="1" ht="7.5" customHeight="1">
      <c r="A54" s="328"/>
      <c r="B54" s="328"/>
      <c r="C54" s="328"/>
      <c r="D54" s="328"/>
      <c r="E54" s="328"/>
    </row>
    <row r="55" spans="1:5" s="286" customFormat="1" ht="15">
      <c r="A55" s="27" t="s">
        <v>565</v>
      </c>
      <c r="B55" s="31"/>
      <c r="C55" s="31"/>
      <c r="D55" s="470" t="s">
        <v>566</v>
      </c>
      <c r="E55" s="470"/>
    </row>
    <row r="56" s="5" customFormat="1" ht="15"/>
    <row r="57" s="5" customFormat="1" ht="15"/>
    <row r="58" s="5" customFormat="1" ht="15"/>
    <row r="59" s="5" customFormat="1" ht="13.5" customHeight="1"/>
    <row r="60" s="5" customFormat="1" ht="15"/>
    <row r="61" spans="2:3" ht="15">
      <c r="B61" s="5"/>
      <c r="C61" s="5"/>
    </row>
    <row r="100" ht="9" customHeight="1"/>
    <row r="255" ht="24.75" customHeight="1"/>
  </sheetData>
  <sheetProtection/>
  <mergeCells count="14">
    <mergeCell ref="D3:E3"/>
    <mergeCell ref="D55:E55"/>
    <mergeCell ref="D49:E49"/>
    <mergeCell ref="D48:E48"/>
    <mergeCell ref="A1:E1"/>
    <mergeCell ref="A2:E2"/>
    <mergeCell ref="C8:C9"/>
    <mergeCell ref="A4:E4"/>
    <mergeCell ref="A5:E5"/>
    <mergeCell ref="A6:E6"/>
    <mergeCell ref="A7:E7"/>
    <mergeCell ref="A8:A9"/>
    <mergeCell ref="B8:B9"/>
    <mergeCell ref="D8:E8"/>
  </mergeCells>
  <printOptions/>
  <pageMargins left="0.66" right="0.16" top="0.34" bottom="0.16" header="0.31" footer="0.22"/>
  <pageSetup horizontalDpi="600" verticalDpi="600" orientation="portrait" paperSize="9" r:id="rId2"/>
  <headerFooter alignWithMargins="0">
    <oddFooter>&amp;R5</oddFooter>
  </headerFooter>
  <drawing r:id="rId1"/>
</worksheet>
</file>

<file path=xl/worksheets/sheet6.xml><?xml version="1.0" encoding="utf-8"?>
<worksheet xmlns="http://schemas.openxmlformats.org/spreadsheetml/2006/main" xmlns:r="http://schemas.openxmlformats.org/officeDocument/2006/relationships">
  <dimension ref="A1:AK481"/>
  <sheetViews>
    <sheetView zoomScalePageLayoutView="0" workbookViewId="0" topLeftCell="A115">
      <selection activeCell="C123" sqref="C123:AH123"/>
    </sheetView>
  </sheetViews>
  <sheetFormatPr defaultColWidth="2.25390625" defaultRowHeight="15" customHeight="1"/>
  <cols>
    <col min="1" max="1" width="2.50390625" style="131" customWidth="1"/>
    <col min="2" max="2" width="1.4921875" style="131" customWidth="1"/>
    <col min="3" max="3" width="4.00390625" style="134" customWidth="1"/>
    <col min="4" max="4" width="3.25390625" style="132" customWidth="1"/>
    <col min="5" max="5" width="2.375" style="132" customWidth="1"/>
    <col min="6" max="6" width="3.75390625" style="132" customWidth="1"/>
    <col min="7" max="7" width="2.00390625" style="132" customWidth="1"/>
    <col min="8" max="8" width="2.125" style="132" customWidth="1"/>
    <col min="9" max="9" width="2.375" style="132" customWidth="1"/>
    <col min="10" max="10" width="1.75390625" style="132" customWidth="1"/>
    <col min="11" max="11" width="1.875" style="132" customWidth="1"/>
    <col min="12" max="12" width="2.375" style="132" customWidth="1"/>
    <col min="13" max="13" width="1.37890625" style="132" customWidth="1"/>
    <col min="14" max="15" width="3.00390625" style="132" customWidth="1"/>
    <col min="16" max="16" width="2.50390625" style="132" customWidth="1"/>
    <col min="17" max="17" width="2.25390625" style="132" customWidth="1"/>
    <col min="18" max="18" width="1.75390625" style="132" customWidth="1"/>
    <col min="19" max="19" width="2.25390625" style="132" customWidth="1"/>
    <col min="20" max="20" width="2.875" style="132" customWidth="1"/>
    <col min="21" max="21" width="1.625" style="132" customWidth="1"/>
    <col min="22" max="25" width="2.25390625" style="133" customWidth="1"/>
    <col min="26" max="26" width="4.00390625" style="133" customWidth="1"/>
    <col min="27" max="27" width="2.00390625" style="133" customWidth="1"/>
    <col min="28" max="28" width="2.375" style="133" customWidth="1"/>
    <col min="29" max="29" width="2.25390625" style="133" customWidth="1"/>
    <col min="30" max="30" width="3.25390625" style="133" customWidth="1"/>
    <col min="31" max="32" width="2.25390625" style="133" customWidth="1"/>
    <col min="33" max="33" width="2.375" style="133" customWidth="1"/>
    <col min="34" max="34" width="2.625" style="133" customWidth="1"/>
    <col min="35" max="36" width="2.25390625" style="132" customWidth="1"/>
    <col min="37" max="37" width="11.75390625" style="132" bestFit="1" customWidth="1"/>
    <col min="38" max="16384" width="2.25390625" style="132" customWidth="1"/>
  </cols>
  <sheetData>
    <row r="1" spans="1:5" s="28" customFormat="1" ht="16.5">
      <c r="A1" s="330" t="s">
        <v>571</v>
      </c>
      <c r="B1" s="330"/>
      <c r="C1" s="330"/>
      <c r="D1" s="330"/>
      <c r="E1" s="330"/>
    </row>
    <row r="2" spans="1:31" s="28" customFormat="1" ht="15">
      <c r="A2" s="458"/>
      <c r="B2" s="458"/>
      <c r="C2" s="458"/>
      <c r="D2" s="458"/>
      <c r="E2" s="458"/>
      <c r="H2" s="473" t="s">
        <v>268</v>
      </c>
      <c r="I2" s="473"/>
      <c r="J2" s="473"/>
      <c r="K2" s="473"/>
      <c r="L2" s="473"/>
      <c r="M2" s="473"/>
      <c r="N2" s="473"/>
      <c r="O2" s="473"/>
      <c r="P2" s="473"/>
      <c r="Q2" s="473"/>
      <c r="R2" s="473"/>
      <c r="S2" s="473"/>
      <c r="T2" s="473"/>
      <c r="U2" s="473"/>
      <c r="V2" s="473"/>
      <c r="W2" s="473"/>
      <c r="X2" s="473"/>
      <c r="Y2" s="473"/>
      <c r="Z2" s="473"/>
      <c r="AA2" s="473"/>
      <c r="AB2" s="473"/>
      <c r="AC2" s="473"/>
      <c r="AD2" s="473"/>
      <c r="AE2" s="473"/>
    </row>
    <row r="3" spans="1:34" s="28" customFormat="1" ht="15">
      <c r="A3" s="312"/>
      <c r="B3" s="313"/>
      <c r="C3" s="313"/>
      <c r="D3" s="454" t="s">
        <v>561</v>
      </c>
      <c r="E3" s="454"/>
      <c r="AH3" s="314" t="s">
        <v>561</v>
      </c>
    </row>
    <row r="5" spans="1:34" s="111" customFormat="1" ht="3.75" customHeight="1">
      <c r="A5" s="108"/>
      <c r="B5" s="109"/>
      <c r="C5" s="110"/>
      <c r="D5" s="110"/>
      <c r="E5" s="110"/>
      <c r="F5" s="110"/>
      <c r="G5" s="110"/>
      <c r="H5" s="110"/>
      <c r="I5" s="110"/>
      <c r="J5" s="110"/>
      <c r="K5" s="110"/>
      <c r="L5" s="110"/>
      <c r="M5" s="110"/>
      <c r="N5" s="110"/>
      <c r="O5" s="110"/>
      <c r="P5" s="110"/>
      <c r="Q5" s="110"/>
      <c r="R5" s="110"/>
      <c r="S5" s="110"/>
      <c r="V5" s="112"/>
      <c r="W5" s="112"/>
      <c r="X5" s="112"/>
      <c r="Y5" s="112"/>
      <c r="Z5" s="112"/>
      <c r="AA5" s="112"/>
      <c r="AB5" s="112"/>
      <c r="AC5" s="112"/>
      <c r="AD5" s="112"/>
      <c r="AE5" s="112"/>
      <c r="AF5" s="112"/>
      <c r="AG5" s="112"/>
      <c r="AH5" s="113"/>
    </row>
    <row r="6" spans="1:34" s="118" customFormat="1" ht="18">
      <c r="A6" s="476" t="s">
        <v>701</v>
      </c>
      <c r="B6" s="476"/>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row>
    <row r="7" spans="1:34" s="111" customFormat="1" ht="12.75">
      <c r="A7" s="475" t="s">
        <v>850</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row>
    <row r="8" spans="1:34" s="111" customFormat="1" ht="9" customHeight="1">
      <c r="A8" s="108"/>
      <c r="B8" s="110"/>
      <c r="C8" s="110"/>
      <c r="V8" s="112"/>
      <c r="W8" s="112"/>
      <c r="X8" s="112"/>
      <c r="Y8" s="112"/>
      <c r="Z8" s="112"/>
      <c r="AA8" s="112"/>
      <c r="AB8" s="112"/>
      <c r="AC8" s="112"/>
      <c r="AD8" s="112"/>
      <c r="AE8" s="112"/>
      <c r="AF8" s="112"/>
      <c r="AG8" s="112"/>
      <c r="AH8" s="112"/>
    </row>
    <row r="9" spans="1:34" s="111" customFormat="1" ht="15" customHeight="1">
      <c r="A9" s="108" t="s">
        <v>572</v>
      </c>
      <c r="B9" s="120"/>
      <c r="C9" s="110"/>
      <c r="V9" s="112"/>
      <c r="W9" s="112"/>
      <c r="X9" s="112"/>
      <c r="Y9" s="112"/>
      <c r="Z9" s="112"/>
      <c r="AA9" s="112"/>
      <c r="AB9" s="112"/>
      <c r="AC9" s="112"/>
      <c r="AD9" s="112"/>
      <c r="AE9" s="112"/>
      <c r="AF9" s="112"/>
      <c r="AG9" s="112"/>
      <c r="AH9" s="112"/>
    </row>
    <row r="10" spans="1:34" s="111" customFormat="1" ht="18" customHeight="1">
      <c r="A10" s="108"/>
      <c r="B10" s="110"/>
      <c r="C10" s="108" t="s">
        <v>703</v>
      </c>
      <c r="V10" s="112"/>
      <c r="W10" s="112"/>
      <c r="X10" s="112"/>
      <c r="Y10" s="112"/>
      <c r="Z10" s="112"/>
      <c r="AA10" s="112"/>
      <c r="AB10" s="112"/>
      <c r="AC10" s="112"/>
      <c r="AD10" s="112"/>
      <c r="AE10" s="112"/>
      <c r="AF10" s="112"/>
      <c r="AG10" s="112"/>
      <c r="AH10" s="112"/>
    </row>
    <row r="11" spans="1:34" s="111" customFormat="1" ht="34.5" customHeight="1">
      <c r="A11" s="108"/>
      <c r="B11" s="110"/>
      <c r="C11" s="474" t="s">
        <v>158</v>
      </c>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row>
    <row r="12" spans="1:34" s="111" customFormat="1" ht="15.75" customHeight="1">
      <c r="A12" s="108"/>
      <c r="B12" s="110"/>
      <c r="C12" s="474" t="s">
        <v>341</v>
      </c>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row>
    <row r="13" spans="1:34" s="111" customFormat="1" ht="18.75" customHeight="1">
      <c r="A13" s="108"/>
      <c r="B13" s="110"/>
      <c r="C13" s="486" t="s">
        <v>340</v>
      </c>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row>
    <row r="14" spans="1:34" s="111" customFormat="1" ht="16.5" customHeight="1">
      <c r="A14" s="108"/>
      <c r="B14" s="110"/>
      <c r="C14" s="486" t="s">
        <v>269</v>
      </c>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row>
    <row r="15" spans="1:34" s="111" customFormat="1" ht="6" customHeight="1">
      <c r="A15" s="108"/>
      <c r="B15" s="110"/>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row>
    <row r="16" spans="1:34" s="111" customFormat="1" ht="15" customHeight="1">
      <c r="A16" s="108"/>
      <c r="B16" s="110"/>
      <c r="C16" s="110" t="s">
        <v>704</v>
      </c>
      <c r="V16" s="112"/>
      <c r="W16" s="112"/>
      <c r="X16" s="112"/>
      <c r="Y16" s="112"/>
      <c r="Z16" s="112"/>
      <c r="AA16" s="112"/>
      <c r="AB16" s="112"/>
      <c r="AC16" s="112"/>
      <c r="AD16" s="112"/>
      <c r="AE16" s="112"/>
      <c r="AF16" s="112"/>
      <c r="AG16" s="112"/>
      <c r="AH16" s="112"/>
    </row>
    <row r="17" spans="1:34" s="111" customFormat="1" ht="15.75" customHeight="1">
      <c r="A17" s="108"/>
      <c r="B17" s="110"/>
      <c r="C17" s="474" t="s">
        <v>159</v>
      </c>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row>
    <row r="18" spans="1:34" s="111" customFormat="1" ht="6" customHeight="1">
      <c r="A18" s="108"/>
      <c r="B18" s="110"/>
      <c r="C18" s="110"/>
      <c r="V18" s="112"/>
      <c r="W18" s="112"/>
      <c r="X18" s="112"/>
      <c r="Y18" s="112"/>
      <c r="Z18" s="112"/>
      <c r="AA18" s="112"/>
      <c r="AB18" s="112"/>
      <c r="AC18" s="112"/>
      <c r="AD18" s="112"/>
      <c r="AE18" s="112"/>
      <c r="AF18" s="112"/>
      <c r="AG18" s="112"/>
      <c r="AH18" s="112"/>
    </row>
    <row r="19" spans="1:34" s="111" customFormat="1" ht="15" customHeight="1">
      <c r="A19" s="108"/>
      <c r="B19" s="110"/>
      <c r="C19" s="127" t="s">
        <v>705</v>
      </c>
      <c r="V19" s="112"/>
      <c r="W19" s="112"/>
      <c r="X19" s="112"/>
      <c r="Y19" s="112"/>
      <c r="Z19" s="112"/>
      <c r="AA19" s="112"/>
      <c r="AB19" s="112"/>
      <c r="AC19" s="112"/>
      <c r="AD19" s="112"/>
      <c r="AE19" s="112"/>
      <c r="AF19" s="112"/>
      <c r="AG19" s="112"/>
      <c r="AH19" s="112"/>
    </row>
    <row r="20" spans="1:34" s="111" customFormat="1" ht="15" customHeight="1">
      <c r="A20" s="108"/>
      <c r="B20" s="110"/>
      <c r="C20" s="122" t="str">
        <f>'[1]BCaoBGD'!A61</f>
        <v>-</v>
      </c>
      <c r="D20" s="474" t="s">
        <v>160</v>
      </c>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row>
    <row r="21" spans="1:34" s="111" customFormat="1" ht="15" customHeight="1">
      <c r="A21" s="108"/>
      <c r="B21" s="110"/>
      <c r="C21" s="122" t="str">
        <f>'[1]BCaoBGD'!A62</f>
        <v>-</v>
      </c>
      <c r="D21" s="474" t="s">
        <v>161</v>
      </c>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row>
    <row r="22" spans="1:34" s="111" customFormat="1" ht="15" customHeight="1">
      <c r="A22" s="108"/>
      <c r="B22" s="110"/>
      <c r="C22" s="122" t="str">
        <f>'[1]BCaoBGD'!A65</f>
        <v>-</v>
      </c>
      <c r="D22" s="474" t="s">
        <v>162</v>
      </c>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row>
    <row r="23" spans="1:34" s="111" customFormat="1" ht="15" customHeight="1">
      <c r="A23" s="108"/>
      <c r="B23" s="110"/>
      <c r="C23" s="122" t="str">
        <f>'[1]BCaoBGD'!A66</f>
        <v>-</v>
      </c>
      <c r="D23" s="474" t="s">
        <v>163</v>
      </c>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row>
    <row r="24" spans="1:34" s="111" customFormat="1" ht="18" customHeight="1">
      <c r="A24" s="108"/>
      <c r="B24" s="110"/>
      <c r="C24" s="110" t="s">
        <v>270</v>
      </c>
      <c r="V24" s="112"/>
      <c r="W24" s="112"/>
      <c r="X24" s="112"/>
      <c r="Y24" s="112"/>
      <c r="Z24" s="112"/>
      <c r="AA24" s="112"/>
      <c r="AB24" s="112"/>
      <c r="AC24" s="112"/>
      <c r="AD24" s="112"/>
      <c r="AE24" s="112"/>
      <c r="AF24" s="112"/>
      <c r="AG24" s="112"/>
      <c r="AH24" s="112"/>
    </row>
    <row r="25" spans="1:34" s="111" customFormat="1" ht="9" customHeight="1">
      <c r="A25" s="108"/>
      <c r="B25" s="110"/>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row>
    <row r="26" spans="1:34" s="111" customFormat="1" ht="15" customHeight="1">
      <c r="A26" s="108" t="s">
        <v>573</v>
      </c>
      <c r="B26" s="110"/>
      <c r="C26" s="110"/>
      <c r="V26" s="112"/>
      <c r="W26" s="112"/>
      <c r="X26" s="112"/>
      <c r="Y26" s="112"/>
      <c r="Z26" s="112"/>
      <c r="AA26" s="112"/>
      <c r="AB26" s="112"/>
      <c r="AC26" s="112"/>
      <c r="AD26" s="112"/>
      <c r="AE26" s="112"/>
      <c r="AF26" s="112"/>
      <c r="AG26" s="112"/>
      <c r="AH26" s="112"/>
    </row>
    <row r="27" spans="1:34" s="111" customFormat="1" ht="18" customHeight="1">
      <c r="A27" s="108"/>
      <c r="B27" s="110"/>
      <c r="C27" s="127" t="s">
        <v>707</v>
      </c>
      <c r="V27" s="112"/>
      <c r="W27" s="112"/>
      <c r="X27" s="112"/>
      <c r="Y27" s="112"/>
      <c r="Z27" s="112"/>
      <c r="AA27" s="112"/>
      <c r="AB27" s="112"/>
      <c r="AC27" s="112"/>
      <c r="AD27" s="112"/>
      <c r="AE27" s="112"/>
      <c r="AF27" s="112"/>
      <c r="AG27" s="112"/>
      <c r="AH27" s="112"/>
    </row>
    <row r="28" spans="1:34" s="111" customFormat="1" ht="18" customHeight="1">
      <c r="A28" s="108"/>
      <c r="B28" s="110"/>
      <c r="C28" s="474" t="s">
        <v>708</v>
      </c>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row>
    <row r="29" spans="1:34" s="111" customFormat="1" ht="18" customHeight="1">
      <c r="A29" s="108"/>
      <c r="B29" s="110"/>
      <c r="C29" s="128" t="s">
        <v>709</v>
      </c>
      <c r="V29" s="112"/>
      <c r="W29" s="112"/>
      <c r="X29" s="112"/>
      <c r="Y29" s="112"/>
      <c r="Z29" s="112"/>
      <c r="AA29" s="112"/>
      <c r="AB29" s="112"/>
      <c r="AC29" s="112"/>
      <c r="AD29" s="112"/>
      <c r="AE29" s="112"/>
      <c r="AF29" s="112"/>
      <c r="AG29" s="112"/>
      <c r="AH29" s="112"/>
    </row>
    <row r="30" spans="1:34" s="111" customFormat="1" ht="9" customHeight="1">
      <c r="A30" s="108"/>
      <c r="B30" s="110"/>
      <c r="V30" s="112"/>
      <c r="W30" s="112"/>
      <c r="X30" s="112"/>
      <c r="Y30" s="112"/>
      <c r="Z30" s="112"/>
      <c r="AA30" s="112"/>
      <c r="AB30" s="112"/>
      <c r="AC30" s="112"/>
      <c r="AD30" s="112"/>
      <c r="AE30" s="112"/>
      <c r="AF30" s="112"/>
      <c r="AG30" s="112"/>
      <c r="AH30" s="112"/>
    </row>
    <row r="31" spans="1:34" s="111" customFormat="1" ht="15" customHeight="1">
      <c r="A31" s="108"/>
      <c r="B31" s="110"/>
      <c r="C31" s="127" t="s">
        <v>710</v>
      </c>
      <c r="V31" s="112"/>
      <c r="W31" s="112"/>
      <c r="X31" s="112"/>
      <c r="Y31" s="112"/>
      <c r="Z31" s="112"/>
      <c r="AA31" s="112"/>
      <c r="AB31" s="112"/>
      <c r="AC31" s="112"/>
      <c r="AD31" s="112"/>
      <c r="AE31" s="112"/>
      <c r="AF31" s="112"/>
      <c r="AG31" s="112"/>
      <c r="AH31" s="112"/>
    </row>
    <row r="32" spans="1:34" s="111" customFormat="1" ht="16.5" customHeight="1">
      <c r="A32" s="108"/>
      <c r="B32" s="110"/>
      <c r="C32" s="129" t="s">
        <v>711</v>
      </c>
      <c r="V32" s="112"/>
      <c r="W32" s="112"/>
      <c r="X32" s="112"/>
      <c r="Y32" s="112"/>
      <c r="Z32" s="112"/>
      <c r="AA32" s="112"/>
      <c r="AB32" s="112"/>
      <c r="AC32" s="112"/>
      <c r="AD32" s="112"/>
      <c r="AE32" s="112"/>
      <c r="AF32" s="112"/>
      <c r="AG32" s="112"/>
      <c r="AH32" s="112"/>
    </row>
    <row r="33" spans="1:34" s="111" customFormat="1" ht="28.5" customHeight="1">
      <c r="A33" s="108"/>
      <c r="B33" s="110"/>
      <c r="C33" s="474" t="s">
        <v>529</v>
      </c>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row>
    <row r="34" spans="1:34" s="111" customFormat="1" ht="9" customHeight="1">
      <c r="A34" s="108"/>
      <c r="B34" s="110"/>
      <c r="V34" s="112"/>
      <c r="W34" s="112"/>
      <c r="X34" s="112"/>
      <c r="Y34" s="112"/>
      <c r="Z34" s="112"/>
      <c r="AA34" s="112"/>
      <c r="AB34" s="112"/>
      <c r="AC34" s="112"/>
      <c r="AD34" s="112"/>
      <c r="AE34" s="112"/>
      <c r="AF34" s="112"/>
      <c r="AG34" s="112"/>
      <c r="AH34" s="112"/>
    </row>
    <row r="35" spans="1:34" s="111" customFormat="1" ht="15" customHeight="1">
      <c r="A35" s="108"/>
      <c r="B35" s="110"/>
      <c r="C35" s="130" t="s">
        <v>712</v>
      </c>
      <c r="V35" s="112"/>
      <c r="W35" s="112"/>
      <c r="X35" s="112"/>
      <c r="Y35" s="112"/>
      <c r="Z35" s="112"/>
      <c r="AA35" s="112"/>
      <c r="AB35" s="112"/>
      <c r="AC35" s="112"/>
      <c r="AD35" s="112"/>
      <c r="AE35" s="112"/>
      <c r="AF35" s="112"/>
      <c r="AG35" s="112"/>
      <c r="AH35" s="112"/>
    </row>
    <row r="36" spans="1:34" s="111" customFormat="1" ht="41.25" customHeight="1">
      <c r="A36" s="108"/>
      <c r="B36" s="110"/>
      <c r="C36" s="474" t="s">
        <v>530</v>
      </c>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row>
    <row r="37" spans="1:34" s="111" customFormat="1" ht="9" customHeight="1">
      <c r="A37" s="108"/>
      <c r="B37" s="110"/>
      <c r="V37" s="112"/>
      <c r="W37" s="112"/>
      <c r="X37" s="112"/>
      <c r="Y37" s="112"/>
      <c r="Z37" s="112"/>
      <c r="AA37" s="112"/>
      <c r="AB37" s="112"/>
      <c r="AC37" s="112"/>
      <c r="AD37" s="112"/>
      <c r="AE37" s="112"/>
      <c r="AF37" s="112"/>
      <c r="AG37" s="112"/>
      <c r="AH37" s="112"/>
    </row>
    <row r="38" spans="1:34" s="111" customFormat="1" ht="15" customHeight="1">
      <c r="A38" s="108"/>
      <c r="B38" s="110"/>
      <c r="C38" s="129" t="s">
        <v>713</v>
      </c>
      <c r="V38" s="112"/>
      <c r="W38" s="112"/>
      <c r="X38" s="112"/>
      <c r="Y38" s="112"/>
      <c r="Z38" s="112"/>
      <c r="AA38" s="112"/>
      <c r="AB38" s="112"/>
      <c r="AC38" s="112"/>
      <c r="AD38" s="112"/>
      <c r="AE38" s="112"/>
      <c r="AF38" s="112"/>
      <c r="AG38" s="112"/>
      <c r="AH38" s="112"/>
    </row>
    <row r="39" spans="1:34" s="111" customFormat="1" ht="16.5" customHeight="1">
      <c r="A39" s="108"/>
      <c r="B39" s="110"/>
      <c r="C39" s="474" t="s">
        <v>714</v>
      </c>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row>
    <row r="40" spans="1:34" s="111" customFormat="1" ht="9.75" customHeight="1">
      <c r="A40" s="108"/>
      <c r="B40" s="110"/>
      <c r="V40" s="112"/>
      <c r="W40" s="112"/>
      <c r="X40" s="112"/>
      <c r="Y40" s="112"/>
      <c r="Z40" s="112"/>
      <c r="AA40" s="112"/>
      <c r="AB40" s="112"/>
      <c r="AC40" s="112"/>
      <c r="AD40" s="112"/>
      <c r="AE40" s="112"/>
      <c r="AF40" s="112"/>
      <c r="AG40" s="112"/>
      <c r="AH40" s="112"/>
    </row>
    <row r="41" spans="1:3" ht="15" customHeight="1">
      <c r="A41" s="108"/>
      <c r="C41" s="127" t="s">
        <v>715</v>
      </c>
    </row>
    <row r="42" spans="1:34" ht="42.75" customHeight="1">
      <c r="A42" s="108"/>
      <c r="C42" s="474" t="s">
        <v>574</v>
      </c>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row>
    <row r="43" spans="1:34" s="111" customFormat="1" ht="9" customHeight="1">
      <c r="A43" s="108"/>
      <c r="B43" s="110"/>
      <c r="V43" s="112"/>
      <c r="W43" s="112"/>
      <c r="X43" s="112"/>
      <c r="Y43" s="112"/>
      <c r="Z43" s="112"/>
      <c r="AA43" s="112"/>
      <c r="AB43" s="112"/>
      <c r="AC43" s="112"/>
      <c r="AD43" s="112"/>
      <c r="AE43" s="112"/>
      <c r="AF43" s="112"/>
      <c r="AG43" s="112"/>
      <c r="AH43" s="112"/>
    </row>
    <row r="44" spans="1:19" ht="15" customHeight="1">
      <c r="A44" s="108"/>
      <c r="C44" s="127" t="s">
        <v>716</v>
      </c>
      <c r="D44" s="134"/>
      <c r="E44" s="134"/>
      <c r="F44" s="134"/>
      <c r="G44" s="134"/>
      <c r="H44" s="134"/>
      <c r="I44" s="134"/>
      <c r="J44" s="134"/>
      <c r="K44" s="134"/>
      <c r="L44" s="134"/>
      <c r="M44" s="134"/>
      <c r="N44" s="134"/>
      <c r="O44" s="134"/>
      <c r="P44" s="134"/>
      <c r="Q44" s="134"/>
      <c r="R44" s="134"/>
      <c r="S44" s="134"/>
    </row>
    <row r="45" spans="1:34" ht="42.75" customHeight="1">
      <c r="A45" s="108"/>
      <c r="C45" s="474" t="s">
        <v>531</v>
      </c>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row>
    <row r="46" spans="1:34" ht="42" customHeight="1">
      <c r="A46" s="108"/>
      <c r="C46" s="474" t="s">
        <v>717</v>
      </c>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row>
    <row r="47" spans="1:19" ht="12" customHeight="1">
      <c r="A47" s="108"/>
      <c r="D47" s="134"/>
      <c r="E47" s="134"/>
      <c r="F47" s="134"/>
      <c r="G47" s="134"/>
      <c r="H47" s="134"/>
      <c r="I47" s="134"/>
      <c r="J47" s="134"/>
      <c r="K47" s="134"/>
      <c r="L47" s="134"/>
      <c r="M47" s="134"/>
      <c r="N47" s="134"/>
      <c r="O47" s="134"/>
      <c r="P47" s="134"/>
      <c r="Q47" s="134"/>
      <c r="R47" s="134"/>
      <c r="S47" s="134"/>
    </row>
    <row r="48" spans="1:19" ht="15" customHeight="1">
      <c r="A48" s="108"/>
      <c r="C48" s="127" t="s">
        <v>718</v>
      </c>
      <c r="D48" s="134"/>
      <c r="E48" s="134"/>
      <c r="F48" s="134"/>
      <c r="G48" s="134"/>
      <c r="H48" s="134"/>
      <c r="I48" s="134"/>
      <c r="J48" s="134"/>
      <c r="K48" s="134"/>
      <c r="L48" s="134"/>
      <c r="M48" s="134"/>
      <c r="N48" s="134"/>
      <c r="O48" s="134"/>
      <c r="P48" s="134"/>
      <c r="Q48" s="134"/>
      <c r="R48" s="134"/>
      <c r="S48" s="134"/>
    </row>
    <row r="49" spans="1:34" ht="30" customHeight="1">
      <c r="A49" s="108"/>
      <c r="C49" s="474" t="s">
        <v>719</v>
      </c>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row>
    <row r="50" spans="1:34" ht="30.75" customHeight="1">
      <c r="A50" s="108"/>
      <c r="C50" s="474" t="s">
        <v>720</v>
      </c>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row>
    <row r="51" spans="1:19" ht="9" customHeight="1">
      <c r="A51" s="108"/>
      <c r="D51" s="134"/>
      <c r="E51" s="134"/>
      <c r="F51" s="134"/>
      <c r="G51" s="134"/>
      <c r="H51" s="134"/>
      <c r="I51" s="134"/>
      <c r="J51" s="134"/>
      <c r="K51" s="134"/>
      <c r="L51" s="134"/>
      <c r="M51" s="134"/>
      <c r="N51" s="134"/>
      <c r="O51" s="134"/>
      <c r="P51" s="134"/>
      <c r="Q51" s="134"/>
      <c r="R51" s="134"/>
      <c r="S51" s="134"/>
    </row>
    <row r="52" spans="1:19" ht="15" customHeight="1">
      <c r="A52" s="108"/>
      <c r="C52" s="127" t="s">
        <v>721</v>
      </c>
      <c r="D52" s="134"/>
      <c r="E52" s="134"/>
      <c r="F52" s="134"/>
      <c r="G52" s="134"/>
      <c r="H52" s="134"/>
      <c r="I52" s="134"/>
      <c r="J52" s="134"/>
      <c r="K52" s="134"/>
      <c r="L52" s="134"/>
      <c r="M52" s="134"/>
      <c r="N52" s="134"/>
      <c r="O52" s="134"/>
      <c r="P52" s="134"/>
      <c r="Q52" s="134"/>
      <c r="R52" s="134"/>
      <c r="S52" s="134"/>
    </row>
    <row r="53" spans="1:34" ht="42" customHeight="1">
      <c r="A53" s="108"/>
      <c r="C53" s="474" t="s">
        <v>722</v>
      </c>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row>
    <row r="54" spans="1:34" ht="21.75" customHeight="1">
      <c r="A54" s="108"/>
      <c r="C54" s="474" t="s">
        <v>723</v>
      </c>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row>
    <row r="55" spans="1:34" ht="21.75" customHeight="1">
      <c r="A55" s="108"/>
      <c r="C55" s="474" t="s">
        <v>724</v>
      </c>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row>
    <row r="56" spans="1:34" ht="34.5" customHeight="1">
      <c r="A56" s="108"/>
      <c r="C56" s="474" t="s">
        <v>725</v>
      </c>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row>
    <row r="57" spans="1:19" ht="9" customHeight="1">
      <c r="A57" s="108"/>
      <c r="D57" s="134"/>
      <c r="E57" s="134"/>
      <c r="F57" s="134"/>
      <c r="G57" s="134"/>
      <c r="H57" s="134"/>
      <c r="I57" s="134"/>
      <c r="J57" s="134"/>
      <c r="K57" s="134"/>
      <c r="L57" s="134"/>
      <c r="M57" s="134"/>
      <c r="N57" s="134"/>
      <c r="O57" s="134"/>
      <c r="P57" s="134"/>
      <c r="Q57" s="134"/>
      <c r="R57" s="134"/>
      <c r="S57" s="134"/>
    </row>
    <row r="58" spans="1:19" ht="15" customHeight="1">
      <c r="A58" s="108"/>
      <c r="C58" s="127" t="s">
        <v>726</v>
      </c>
      <c r="D58" s="134"/>
      <c r="E58" s="134"/>
      <c r="F58" s="134"/>
      <c r="G58" s="134"/>
      <c r="H58" s="134"/>
      <c r="I58" s="134"/>
      <c r="J58" s="134"/>
      <c r="K58" s="134"/>
      <c r="L58" s="134"/>
      <c r="M58" s="134"/>
      <c r="N58" s="134"/>
      <c r="O58" s="134"/>
      <c r="P58" s="134"/>
      <c r="Q58" s="134"/>
      <c r="R58" s="134"/>
      <c r="S58" s="134"/>
    </row>
    <row r="59" spans="1:34" ht="28.5" customHeight="1">
      <c r="A59" s="108"/>
      <c r="C59" s="474" t="s">
        <v>727</v>
      </c>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row>
    <row r="60" spans="1:34" ht="22.5" customHeight="1">
      <c r="A60" s="108"/>
      <c r="C60" s="486" t="s">
        <v>728</v>
      </c>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row>
    <row r="61" spans="1:19" ht="10.5" customHeight="1">
      <c r="A61" s="108"/>
      <c r="C61" s="135"/>
      <c r="D61" s="134"/>
      <c r="E61" s="134"/>
      <c r="F61" s="134"/>
      <c r="G61" s="134"/>
      <c r="H61" s="134"/>
      <c r="I61" s="134"/>
      <c r="J61" s="134"/>
      <c r="K61" s="134"/>
      <c r="L61" s="134"/>
      <c r="M61" s="134"/>
      <c r="N61" s="134"/>
      <c r="O61" s="134"/>
      <c r="P61" s="134"/>
      <c r="Q61" s="134"/>
      <c r="R61" s="134"/>
      <c r="S61" s="134"/>
    </row>
    <row r="62" spans="1:34" s="137" customFormat="1" ht="15" customHeight="1">
      <c r="A62" s="125"/>
      <c r="B62" s="136"/>
      <c r="D62" s="138"/>
      <c r="F62" s="138" t="s">
        <v>706</v>
      </c>
      <c r="G62" s="139" t="s">
        <v>730</v>
      </c>
      <c r="H62" s="138"/>
      <c r="I62" s="138"/>
      <c r="J62" s="138"/>
      <c r="K62" s="138"/>
      <c r="L62" s="138"/>
      <c r="M62" s="138"/>
      <c r="N62" s="138"/>
      <c r="O62" s="138"/>
      <c r="P62" s="138"/>
      <c r="Q62" s="138"/>
      <c r="R62" s="138"/>
      <c r="S62" s="138"/>
      <c r="V62" s="140"/>
      <c r="W62" s="140"/>
      <c r="X62" s="140"/>
      <c r="Y62" s="141" t="s">
        <v>164</v>
      </c>
      <c r="Z62" s="142" t="s">
        <v>729</v>
      </c>
      <c r="AA62" s="140"/>
      <c r="AB62" s="140"/>
      <c r="AC62" s="140"/>
      <c r="AD62" s="140"/>
      <c r="AE62" s="140"/>
      <c r="AF62" s="140"/>
      <c r="AG62" s="140"/>
      <c r="AH62" s="140"/>
    </row>
    <row r="63" spans="1:34" s="137" customFormat="1" ht="15" customHeight="1">
      <c r="A63" s="125"/>
      <c r="B63" s="136"/>
      <c r="D63" s="138"/>
      <c r="F63" s="138" t="s">
        <v>706</v>
      </c>
      <c r="G63" s="139" t="s">
        <v>731</v>
      </c>
      <c r="H63" s="138"/>
      <c r="I63" s="138"/>
      <c r="J63" s="138"/>
      <c r="K63" s="138"/>
      <c r="L63" s="138"/>
      <c r="M63" s="138"/>
      <c r="N63" s="138"/>
      <c r="O63" s="138"/>
      <c r="P63" s="138"/>
      <c r="Q63" s="138"/>
      <c r="R63" s="138"/>
      <c r="S63" s="138"/>
      <c r="V63" s="140"/>
      <c r="W63" s="140"/>
      <c r="X63" s="140"/>
      <c r="Y63" s="141" t="s">
        <v>732</v>
      </c>
      <c r="Z63" s="142" t="s">
        <v>729</v>
      </c>
      <c r="AA63" s="140"/>
      <c r="AB63" s="140"/>
      <c r="AC63" s="140"/>
      <c r="AD63" s="140"/>
      <c r="AE63" s="140"/>
      <c r="AF63" s="140"/>
      <c r="AG63" s="140"/>
      <c r="AH63" s="140"/>
    </row>
    <row r="64" spans="1:34" s="137" customFormat="1" ht="15" customHeight="1">
      <c r="A64" s="125"/>
      <c r="B64" s="136"/>
      <c r="D64" s="138"/>
      <c r="F64" s="138" t="s">
        <v>706</v>
      </c>
      <c r="G64" s="143" t="s">
        <v>731</v>
      </c>
      <c r="H64" s="138"/>
      <c r="I64" s="138"/>
      <c r="J64" s="138"/>
      <c r="K64" s="138"/>
      <c r="L64" s="138"/>
      <c r="M64" s="138"/>
      <c r="N64" s="138"/>
      <c r="O64" s="138"/>
      <c r="P64" s="138"/>
      <c r="Q64" s="138"/>
      <c r="R64" s="138"/>
      <c r="S64" s="138"/>
      <c r="V64" s="140"/>
      <c r="W64" s="140"/>
      <c r="X64" s="140"/>
      <c r="Y64" s="144" t="s">
        <v>165</v>
      </c>
      <c r="Z64" s="142" t="s">
        <v>729</v>
      </c>
      <c r="AA64" s="140"/>
      <c r="AB64" s="140"/>
      <c r="AC64" s="140"/>
      <c r="AD64" s="140"/>
      <c r="AE64" s="140"/>
      <c r="AF64" s="140"/>
      <c r="AG64" s="140"/>
      <c r="AH64" s="140"/>
    </row>
    <row r="65" spans="1:34" s="137" customFormat="1" ht="15" customHeight="1">
      <c r="A65" s="125"/>
      <c r="B65" s="136"/>
      <c r="D65" s="138"/>
      <c r="F65" s="138" t="s">
        <v>706</v>
      </c>
      <c r="G65" s="139" t="s">
        <v>733</v>
      </c>
      <c r="H65" s="138"/>
      <c r="I65" s="138"/>
      <c r="J65" s="138"/>
      <c r="K65" s="138"/>
      <c r="L65" s="138"/>
      <c r="M65" s="138"/>
      <c r="N65" s="138"/>
      <c r="O65" s="138"/>
      <c r="P65" s="138"/>
      <c r="Q65" s="138"/>
      <c r="R65" s="138"/>
      <c r="S65" s="138"/>
      <c r="V65" s="140"/>
      <c r="W65" s="140"/>
      <c r="X65" s="140"/>
      <c r="Y65" s="144" t="s">
        <v>286</v>
      </c>
      <c r="Z65" s="142" t="s">
        <v>729</v>
      </c>
      <c r="AA65" s="140"/>
      <c r="AB65" s="140"/>
      <c r="AC65" s="140"/>
      <c r="AD65" s="140"/>
      <c r="AE65" s="140"/>
      <c r="AF65" s="140"/>
      <c r="AG65" s="140"/>
      <c r="AH65" s="140"/>
    </row>
    <row r="66" spans="1:26" ht="12" customHeight="1">
      <c r="A66" s="108"/>
      <c r="D66" s="134"/>
      <c r="E66" s="134"/>
      <c r="F66" s="134" t="s">
        <v>706</v>
      </c>
      <c r="G66" s="134" t="s">
        <v>166</v>
      </c>
      <c r="H66" s="134"/>
      <c r="I66" s="134"/>
      <c r="J66" s="134"/>
      <c r="K66" s="134"/>
      <c r="L66" s="134"/>
      <c r="M66" s="134"/>
      <c r="N66" s="134"/>
      <c r="O66" s="134"/>
      <c r="P66" s="134"/>
      <c r="Q66" s="134"/>
      <c r="R66" s="134"/>
      <c r="S66" s="134"/>
      <c r="Y66" s="144" t="s">
        <v>734</v>
      </c>
      <c r="Z66" s="142" t="s">
        <v>729</v>
      </c>
    </row>
    <row r="67" spans="1:19" ht="9" customHeight="1">
      <c r="A67" s="108"/>
      <c r="D67" s="134"/>
      <c r="E67" s="134"/>
      <c r="F67" s="134"/>
      <c r="G67" s="134"/>
      <c r="H67" s="134"/>
      <c r="I67" s="134"/>
      <c r="J67" s="134"/>
      <c r="K67" s="134"/>
      <c r="L67" s="134"/>
      <c r="M67" s="134"/>
      <c r="N67" s="134"/>
      <c r="O67" s="134"/>
      <c r="P67" s="134"/>
      <c r="Q67" s="134"/>
      <c r="R67" s="134"/>
      <c r="S67" s="134"/>
    </row>
    <row r="68" spans="1:19" ht="15" customHeight="1">
      <c r="A68" s="108"/>
      <c r="C68" s="127" t="s">
        <v>735</v>
      </c>
      <c r="D68" s="134"/>
      <c r="E68" s="134"/>
      <c r="F68" s="134"/>
      <c r="G68" s="134"/>
      <c r="H68" s="134"/>
      <c r="I68" s="134"/>
      <c r="J68" s="134"/>
      <c r="K68" s="134"/>
      <c r="L68" s="134"/>
      <c r="M68" s="134"/>
      <c r="N68" s="134"/>
      <c r="O68" s="134"/>
      <c r="P68" s="134"/>
      <c r="Q68" s="134"/>
      <c r="R68" s="134"/>
      <c r="S68" s="134"/>
    </row>
    <row r="69" spans="1:34" ht="29.25" customHeight="1">
      <c r="A69" s="108"/>
      <c r="C69" s="474" t="s">
        <v>736</v>
      </c>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row>
    <row r="70" spans="1:34" ht="22.5" customHeight="1">
      <c r="A70" s="108"/>
      <c r="C70" s="474" t="s">
        <v>737</v>
      </c>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row>
    <row r="71" spans="1:19" ht="15" customHeight="1">
      <c r="A71" s="108"/>
      <c r="C71" s="127" t="s">
        <v>738</v>
      </c>
      <c r="D71" s="134"/>
      <c r="E71" s="134"/>
      <c r="F71" s="134"/>
      <c r="G71" s="134"/>
      <c r="H71" s="134"/>
      <c r="I71" s="134"/>
      <c r="J71" s="134"/>
      <c r="K71" s="134"/>
      <c r="L71" s="134"/>
      <c r="M71" s="134"/>
      <c r="N71" s="134"/>
      <c r="O71" s="134"/>
      <c r="P71" s="134"/>
      <c r="Q71" s="134"/>
      <c r="R71" s="134"/>
      <c r="S71" s="134"/>
    </row>
    <row r="72" spans="1:34" ht="38.25" customHeight="1">
      <c r="A72" s="108"/>
      <c r="C72" s="474" t="s">
        <v>740</v>
      </c>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row>
    <row r="73" spans="1:34" ht="30.75" customHeight="1">
      <c r="A73" s="108"/>
      <c r="C73" s="474" t="s">
        <v>167</v>
      </c>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row>
    <row r="74" spans="1:34" ht="41.25" customHeight="1">
      <c r="A74" s="108"/>
      <c r="C74" s="474" t="s">
        <v>741</v>
      </c>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row>
    <row r="75" spans="1:19" ht="9" customHeight="1">
      <c r="A75" s="108"/>
      <c r="D75" s="134"/>
      <c r="E75" s="134"/>
      <c r="F75" s="134"/>
      <c r="G75" s="134"/>
      <c r="H75" s="134"/>
      <c r="I75" s="134"/>
      <c r="J75" s="134"/>
      <c r="K75" s="134"/>
      <c r="L75" s="134"/>
      <c r="M75" s="134"/>
      <c r="N75" s="134"/>
      <c r="O75" s="134"/>
      <c r="P75" s="134"/>
      <c r="Q75" s="134"/>
      <c r="R75" s="134"/>
      <c r="S75" s="134"/>
    </row>
    <row r="76" spans="1:19" ht="15" customHeight="1">
      <c r="A76" s="108"/>
      <c r="C76" s="127" t="s">
        <v>742</v>
      </c>
      <c r="D76" s="134"/>
      <c r="E76" s="134"/>
      <c r="F76" s="134"/>
      <c r="G76" s="134"/>
      <c r="H76" s="134"/>
      <c r="I76" s="134"/>
      <c r="J76" s="134"/>
      <c r="K76" s="134"/>
      <c r="L76" s="134"/>
      <c r="M76" s="134"/>
      <c r="N76" s="134"/>
      <c r="O76" s="134"/>
      <c r="P76" s="134"/>
      <c r="Q76" s="134"/>
      <c r="R76" s="134"/>
      <c r="S76" s="134"/>
    </row>
    <row r="77" spans="1:34" ht="35.25" customHeight="1">
      <c r="A77" s="108"/>
      <c r="C77" s="474" t="s">
        <v>532</v>
      </c>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row>
    <row r="78" spans="1:19" ht="9" customHeight="1">
      <c r="A78" s="108"/>
      <c r="D78" s="134"/>
      <c r="E78" s="134"/>
      <c r="F78" s="134"/>
      <c r="G78" s="134"/>
      <c r="H78" s="134"/>
      <c r="I78" s="134"/>
      <c r="J78" s="134"/>
      <c r="K78" s="134"/>
      <c r="L78" s="134"/>
      <c r="M78" s="134"/>
      <c r="N78" s="134"/>
      <c r="O78" s="134"/>
      <c r="P78" s="134"/>
      <c r="Q78" s="134"/>
      <c r="R78" s="134"/>
      <c r="S78" s="134"/>
    </row>
    <row r="79" spans="1:19" ht="15" customHeight="1">
      <c r="A79" s="108"/>
      <c r="C79" s="127" t="s">
        <v>743</v>
      </c>
      <c r="D79" s="134"/>
      <c r="E79" s="134"/>
      <c r="F79" s="134"/>
      <c r="G79" s="134"/>
      <c r="H79" s="134"/>
      <c r="I79" s="134"/>
      <c r="J79" s="134"/>
      <c r="K79" s="134"/>
      <c r="L79" s="134"/>
      <c r="M79" s="134"/>
      <c r="N79" s="134"/>
      <c r="O79" s="134"/>
      <c r="P79" s="134"/>
      <c r="Q79" s="134"/>
      <c r="R79" s="134"/>
      <c r="S79" s="134"/>
    </row>
    <row r="80" spans="1:34" ht="42.75" customHeight="1">
      <c r="A80" s="108"/>
      <c r="C80" s="474" t="s">
        <v>744</v>
      </c>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row>
    <row r="81" spans="1:34" ht="42" customHeight="1">
      <c r="A81" s="108"/>
      <c r="C81" s="474" t="s">
        <v>533</v>
      </c>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row>
    <row r="82" spans="1:34" ht="30.75" customHeight="1">
      <c r="A82" s="108"/>
      <c r="C82" s="474" t="s">
        <v>148</v>
      </c>
      <c r="D82" s="474"/>
      <c r="E82" s="474"/>
      <c r="F82" s="474"/>
      <c r="G82" s="474"/>
      <c r="H82" s="474"/>
      <c r="I82" s="474"/>
      <c r="J82" s="47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row>
    <row r="83" spans="1:19" ht="9" customHeight="1">
      <c r="A83" s="108"/>
      <c r="D83" s="134"/>
      <c r="E83" s="134"/>
      <c r="F83" s="134"/>
      <c r="G83" s="134"/>
      <c r="H83" s="134"/>
      <c r="I83" s="134"/>
      <c r="J83" s="134"/>
      <c r="K83" s="134"/>
      <c r="L83" s="134"/>
      <c r="M83" s="134"/>
      <c r="N83" s="134"/>
      <c r="O83" s="134"/>
      <c r="P83" s="134"/>
      <c r="Q83" s="134"/>
      <c r="R83" s="134"/>
      <c r="S83" s="134"/>
    </row>
    <row r="84" spans="1:34" s="137" customFormat="1" ht="31.5" customHeight="1">
      <c r="A84" s="125"/>
      <c r="B84" s="136"/>
      <c r="C84" s="126" t="s">
        <v>706</v>
      </c>
      <c r="D84" s="490" t="s">
        <v>150</v>
      </c>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0"/>
      <c r="AH84" s="490"/>
    </row>
    <row r="85" spans="1:34" s="137" customFormat="1" ht="31.5" customHeight="1">
      <c r="A85" s="125"/>
      <c r="B85" s="136"/>
      <c r="C85" s="126" t="s">
        <v>706</v>
      </c>
      <c r="D85" s="490" t="s">
        <v>151</v>
      </c>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row>
    <row r="86" spans="1:34" ht="18" customHeight="1">
      <c r="A86" s="108"/>
      <c r="C86" s="474" t="s">
        <v>152</v>
      </c>
      <c r="D86" s="474"/>
      <c r="E86" s="474"/>
      <c r="F86" s="474"/>
      <c r="G86" s="474"/>
      <c r="H86" s="474"/>
      <c r="I86" s="474"/>
      <c r="J86" s="474"/>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row>
    <row r="87" spans="1:34" ht="10.5" customHeight="1">
      <c r="A87" s="108"/>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row>
    <row r="88" spans="1:34" s="137" customFormat="1" ht="31.5" customHeight="1">
      <c r="A88" s="125"/>
      <c r="B88" s="136"/>
      <c r="C88" s="126" t="s">
        <v>706</v>
      </c>
      <c r="D88" s="490" t="s">
        <v>157</v>
      </c>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row>
    <row r="89" spans="1:34" s="137" customFormat="1" ht="19.5" customHeight="1">
      <c r="A89" s="125"/>
      <c r="B89" s="136"/>
      <c r="C89" s="126" t="s">
        <v>706</v>
      </c>
      <c r="D89" s="490" t="s">
        <v>772</v>
      </c>
      <c r="E89" s="490"/>
      <c r="F89" s="490"/>
      <c r="G89" s="490"/>
      <c r="H89" s="490"/>
      <c r="I89" s="490"/>
      <c r="J89" s="490"/>
      <c r="K89" s="490"/>
      <c r="L89" s="490"/>
      <c r="M89" s="490"/>
      <c r="N89" s="490"/>
      <c r="O89" s="490"/>
      <c r="P89" s="490"/>
      <c r="Q89" s="490"/>
      <c r="R89" s="490"/>
      <c r="S89" s="490"/>
      <c r="T89" s="490"/>
      <c r="U89" s="490"/>
      <c r="V89" s="490"/>
      <c r="W89" s="490"/>
      <c r="X89" s="490"/>
      <c r="Y89" s="490"/>
      <c r="Z89" s="490"/>
      <c r="AA89" s="490"/>
      <c r="AB89" s="490"/>
      <c r="AC89" s="490"/>
      <c r="AD89" s="490"/>
      <c r="AE89" s="490"/>
      <c r="AF89" s="490"/>
      <c r="AG89" s="490"/>
      <c r="AH89" s="490"/>
    </row>
    <row r="90" spans="1:34" s="137" customFormat="1" ht="25.5" customHeight="1">
      <c r="A90" s="125"/>
      <c r="B90" s="136"/>
      <c r="C90" s="126" t="s">
        <v>706</v>
      </c>
      <c r="D90" s="490" t="s">
        <v>773</v>
      </c>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row>
    <row r="91" spans="1:19" ht="15" customHeight="1">
      <c r="A91" s="108"/>
      <c r="C91" s="127" t="s">
        <v>774</v>
      </c>
      <c r="D91" s="134"/>
      <c r="E91" s="134"/>
      <c r="F91" s="134"/>
      <c r="G91" s="134"/>
      <c r="H91" s="134"/>
      <c r="I91" s="134"/>
      <c r="J91" s="134"/>
      <c r="K91" s="134"/>
      <c r="L91" s="134"/>
      <c r="M91" s="134"/>
      <c r="N91" s="134"/>
      <c r="O91" s="134"/>
      <c r="P91" s="134"/>
      <c r="Q91" s="134"/>
      <c r="R91" s="134"/>
      <c r="S91" s="134"/>
    </row>
    <row r="92" spans="1:34" ht="33" customHeight="1">
      <c r="A92" s="108"/>
      <c r="C92" s="474" t="s">
        <v>775</v>
      </c>
      <c r="D92" s="474"/>
      <c r="E92" s="474"/>
      <c r="F92" s="474"/>
      <c r="G92" s="474"/>
      <c r="H92" s="474"/>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row>
    <row r="93" spans="1:19" ht="12" customHeight="1">
      <c r="A93" s="108"/>
      <c r="C93" s="145"/>
      <c r="D93" s="134"/>
      <c r="E93" s="134"/>
      <c r="F93" s="134"/>
      <c r="G93" s="134"/>
      <c r="H93" s="134"/>
      <c r="I93" s="134"/>
      <c r="J93" s="134"/>
      <c r="K93" s="134"/>
      <c r="L93" s="134"/>
      <c r="M93" s="134"/>
      <c r="N93" s="134"/>
      <c r="O93" s="134"/>
      <c r="P93" s="134"/>
      <c r="Q93" s="134"/>
      <c r="R93" s="134"/>
      <c r="S93" s="134"/>
    </row>
    <row r="94" spans="1:19" ht="15" customHeight="1">
      <c r="A94" s="108"/>
      <c r="C94" s="127" t="s">
        <v>776</v>
      </c>
      <c r="D94" s="134"/>
      <c r="E94" s="134"/>
      <c r="F94" s="134"/>
      <c r="G94" s="134"/>
      <c r="H94" s="134"/>
      <c r="I94" s="134"/>
      <c r="J94" s="134"/>
      <c r="K94" s="134"/>
      <c r="L94" s="134"/>
      <c r="M94" s="134"/>
      <c r="N94" s="134"/>
      <c r="O94" s="134"/>
      <c r="P94" s="134"/>
      <c r="Q94" s="134"/>
      <c r="R94" s="134"/>
      <c r="S94" s="134"/>
    </row>
    <row r="95" spans="1:34" ht="48.75" customHeight="1">
      <c r="A95" s="108"/>
      <c r="C95" s="474" t="s">
        <v>777</v>
      </c>
      <c r="D95" s="474"/>
      <c r="E95" s="474"/>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row>
    <row r="96" spans="1:34" ht="40.5" customHeight="1">
      <c r="A96" s="108"/>
      <c r="C96" s="474" t="s">
        <v>778</v>
      </c>
      <c r="D96" s="474"/>
      <c r="E96" s="474"/>
      <c r="F96" s="474"/>
      <c r="G96" s="474"/>
      <c r="H96" s="474"/>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row>
    <row r="97" spans="1:34" ht="22.5" customHeight="1">
      <c r="A97" s="108"/>
      <c r="C97" s="474" t="str">
        <f>"Tỷ lệ vốn hoá chi phí lãi vay trong kỳ là: "&amp;'[1]TK'!D10&amp;"."</f>
        <v>Tỷ lệ vốn hoá chi phí lãi vay trong kỳ là: 0%.</v>
      </c>
      <c r="D97" s="474"/>
      <c r="E97" s="474"/>
      <c r="F97" s="474"/>
      <c r="G97" s="474"/>
      <c r="H97" s="474"/>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row>
    <row r="98" spans="1:19" ht="9" customHeight="1">
      <c r="A98" s="108"/>
      <c r="D98" s="134"/>
      <c r="E98" s="134"/>
      <c r="F98" s="134"/>
      <c r="G98" s="134"/>
      <c r="H98" s="134"/>
      <c r="I98" s="134"/>
      <c r="J98" s="134"/>
      <c r="K98" s="134"/>
      <c r="L98" s="134"/>
      <c r="M98" s="134"/>
      <c r="N98" s="134"/>
      <c r="O98" s="134"/>
      <c r="P98" s="134"/>
      <c r="Q98" s="134"/>
      <c r="R98" s="134"/>
      <c r="S98" s="134"/>
    </row>
    <row r="99" spans="1:19" ht="15" customHeight="1">
      <c r="A99" s="108"/>
      <c r="C99" s="127" t="s">
        <v>779</v>
      </c>
      <c r="D99" s="134"/>
      <c r="E99" s="134"/>
      <c r="F99" s="134"/>
      <c r="G99" s="134"/>
      <c r="H99" s="134"/>
      <c r="I99" s="134"/>
      <c r="J99" s="134"/>
      <c r="K99" s="134"/>
      <c r="L99" s="134"/>
      <c r="M99" s="134"/>
      <c r="N99" s="134"/>
      <c r="O99" s="134"/>
      <c r="P99" s="134"/>
      <c r="Q99" s="134"/>
      <c r="R99" s="134"/>
      <c r="S99" s="134"/>
    </row>
    <row r="100" spans="1:34" ht="34.5" customHeight="1">
      <c r="A100" s="108"/>
      <c r="C100" s="474" t="s">
        <v>780</v>
      </c>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row>
    <row r="101" spans="1:34" ht="31.5" customHeight="1">
      <c r="A101" s="108"/>
      <c r="C101" s="474" t="s">
        <v>781</v>
      </c>
      <c r="D101" s="474"/>
      <c r="E101" s="474"/>
      <c r="F101" s="474"/>
      <c r="G101" s="474"/>
      <c r="H101" s="474"/>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row>
    <row r="102" spans="1:19" ht="9" customHeight="1">
      <c r="A102" s="108"/>
      <c r="D102" s="134"/>
      <c r="E102" s="134"/>
      <c r="F102" s="134"/>
      <c r="G102" s="134"/>
      <c r="H102" s="134"/>
      <c r="I102" s="134"/>
      <c r="J102" s="134"/>
      <c r="K102" s="134"/>
      <c r="L102" s="134"/>
      <c r="M102" s="134"/>
      <c r="N102" s="134"/>
      <c r="O102" s="134"/>
      <c r="P102" s="134"/>
      <c r="Q102" s="134"/>
      <c r="R102" s="134"/>
      <c r="S102" s="134"/>
    </row>
    <row r="103" spans="1:34" s="137" customFormat="1" ht="19.5" customHeight="1">
      <c r="A103" s="125"/>
      <c r="B103" s="136"/>
      <c r="C103" s="126" t="s">
        <v>706</v>
      </c>
      <c r="D103" s="490" t="s">
        <v>782</v>
      </c>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row>
    <row r="104" spans="1:34" s="137" customFormat="1" ht="19.5" customHeight="1">
      <c r="A104" s="125"/>
      <c r="B104" s="136"/>
      <c r="C104" s="126" t="s">
        <v>706</v>
      </c>
      <c r="D104" s="490" t="s">
        <v>783</v>
      </c>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490"/>
      <c r="AC104" s="490"/>
      <c r="AD104" s="490"/>
      <c r="AE104" s="490"/>
      <c r="AF104" s="490"/>
      <c r="AG104" s="490"/>
      <c r="AH104" s="490"/>
    </row>
    <row r="105" spans="1:34" s="137" customFormat="1" ht="19.5" customHeight="1">
      <c r="A105" s="125"/>
      <c r="B105" s="136"/>
      <c r="C105" s="126" t="s">
        <v>706</v>
      </c>
      <c r="D105" s="490" t="s">
        <v>784</v>
      </c>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c r="AF105" s="490"/>
      <c r="AG105" s="490"/>
      <c r="AH105" s="490"/>
    </row>
    <row r="106" spans="1:34" s="137" customFormat="1" ht="19.5" customHeight="1">
      <c r="A106" s="125"/>
      <c r="B106" s="136"/>
      <c r="C106" s="126" t="s">
        <v>706</v>
      </c>
      <c r="D106" s="490" t="s">
        <v>785</v>
      </c>
      <c r="E106" s="490"/>
      <c r="F106" s="490"/>
      <c r="G106" s="490"/>
      <c r="H106" s="490"/>
      <c r="I106" s="490"/>
      <c r="J106" s="490"/>
      <c r="K106" s="490"/>
      <c r="L106" s="490"/>
      <c r="M106" s="490"/>
      <c r="N106" s="490"/>
      <c r="O106" s="490"/>
      <c r="P106" s="490"/>
      <c r="Q106" s="490"/>
      <c r="R106" s="490"/>
      <c r="S106" s="490"/>
      <c r="T106" s="490"/>
      <c r="U106" s="490"/>
      <c r="V106" s="490"/>
      <c r="W106" s="490"/>
      <c r="X106" s="490"/>
      <c r="Y106" s="490"/>
      <c r="Z106" s="490"/>
      <c r="AA106" s="490"/>
      <c r="AB106" s="490"/>
      <c r="AC106" s="490"/>
      <c r="AD106" s="490"/>
      <c r="AE106" s="490"/>
      <c r="AF106" s="490"/>
      <c r="AG106" s="490"/>
      <c r="AH106" s="490"/>
    </row>
    <row r="107" spans="1:34" s="137" customFormat="1" ht="19.5" customHeight="1">
      <c r="A107" s="125"/>
      <c r="B107" s="136"/>
      <c r="C107" s="126" t="s">
        <v>706</v>
      </c>
      <c r="D107" s="490" t="s">
        <v>786</v>
      </c>
      <c r="E107" s="490"/>
      <c r="F107" s="490"/>
      <c r="G107" s="490"/>
      <c r="H107" s="490"/>
      <c r="I107" s="490"/>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row>
    <row r="108" spans="1:34" ht="42" customHeight="1">
      <c r="A108" s="108"/>
      <c r="C108" s="474" t="s">
        <v>787</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row>
    <row r="109" spans="1:19" ht="9" customHeight="1">
      <c r="A109" s="108"/>
      <c r="D109" s="134"/>
      <c r="E109" s="134"/>
      <c r="F109" s="134"/>
      <c r="G109" s="134"/>
      <c r="H109" s="134"/>
      <c r="I109" s="134"/>
      <c r="J109" s="134"/>
      <c r="K109" s="134"/>
      <c r="L109" s="134"/>
      <c r="M109" s="134"/>
      <c r="N109" s="134"/>
      <c r="O109" s="134"/>
      <c r="P109" s="134"/>
      <c r="Q109" s="134"/>
      <c r="R109" s="134"/>
      <c r="S109" s="134"/>
    </row>
    <row r="110" spans="1:19" ht="15" customHeight="1">
      <c r="A110" s="108"/>
      <c r="C110" s="127" t="s">
        <v>788</v>
      </c>
      <c r="D110" s="134"/>
      <c r="E110" s="134"/>
      <c r="F110" s="134"/>
      <c r="G110" s="134"/>
      <c r="H110" s="134"/>
      <c r="I110" s="134"/>
      <c r="J110" s="134"/>
      <c r="K110" s="134"/>
      <c r="L110" s="134"/>
      <c r="M110" s="134"/>
      <c r="N110" s="134"/>
      <c r="O110" s="134"/>
      <c r="P110" s="134"/>
      <c r="Q110" s="134"/>
      <c r="R110" s="134"/>
      <c r="S110" s="134"/>
    </row>
    <row r="111" spans="1:34" ht="42" customHeight="1">
      <c r="A111" s="108"/>
      <c r="C111" s="474" t="s">
        <v>271</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row>
    <row r="112" spans="1:19" ht="9" customHeight="1">
      <c r="A112" s="108"/>
      <c r="D112" s="134"/>
      <c r="E112" s="134"/>
      <c r="F112" s="134"/>
      <c r="G112" s="134"/>
      <c r="H112" s="134"/>
      <c r="I112" s="134"/>
      <c r="J112" s="134"/>
      <c r="K112" s="134"/>
      <c r="L112" s="134"/>
      <c r="M112" s="134"/>
      <c r="N112" s="134"/>
      <c r="O112" s="134"/>
      <c r="P112" s="134"/>
      <c r="Q112" s="134"/>
      <c r="R112" s="134"/>
      <c r="S112" s="134"/>
    </row>
    <row r="113" spans="1:19" ht="15" customHeight="1">
      <c r="A113" s="108"/>
      <c r="C113" s="127" t="s">
        <v>790</v>
      </c>
      <c r="D113" s="134"/>
      <c r="E113" s="134"/>
      <c r="F113" s="134"/>
      <c r="G113" s="134"/>
      <c r="H113" s="134"/>
      <c r="I113" s="134"/>
      <c r="J113" s="134"/>
      <c r="K113" s="134"/>
      <c r="L113" s="134"/>
      <c r="M113" s="134"/>
      <c r="N113" s="134"/>
      <c r="O113" s="134"/>
      <c r="P113" s="134"/>
      <c r="Q113" s="134"/>
      <c r="R113" s="134"/>
      <c r="S113" s="134"/>
    </row>
    <row r="114" spans="1:34" ht="33" customHeight="1">
      <c r="A114" s="108"/>
      <c r="C114" s="474" t="s">
        <v>791</v>
      </c>
      <c r="D114" s="474"/>
      <c r="E114" s="474"/>
      <c r="F114" s="474"/>
      <c r="G114" s="474"/>
      <c r="H114" s="474"/>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row>
    <row r="115" spans="1:34" ht="32.25" customHeight="1">
      <c r="A115" s="108"/>
      <c r="C115" s="474" t="s">
        <v>792</v>
      </c>
      <c r="D115" s="474"/>
      <c r="E115" s="474"/>
      <c r="F115" s="474"/>
      <c r="G115" s="474"/>
      <c r="H115" s="474"/>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row>
    <row r="116" spans="1:19" ht="9" customHeight="1">
      <c r="A116" s="108"/>
      <c r="D116" s="134"/>
      <c r="E116" s="134"/>
      <c r="F116" s="134"/>
      <c r="G116" s="134"/>
      <c r="H116" s="134"/>
      <c r="I116" s="134"/>
      <c r="J116" s="134"/>
      <c r="K116" s="134"/>
      <c r="L116" s="134"/>
      <c r="M116" s="134"/>
      <c r="N116" s="134"/>
      <c r="O116" s="134"/>
      <c r="P116" s="134"/>
      <c r="Q116" s="134"/>
      <c r="R116" s="134"/>
      <c r="S116" s="134"/>
    </row>
    <row r="117" spans="1:19" ht="15" customHeight="1">
      <c r="A117" s="108"/>
      <c r="C117" s="127" t="s">
        <v>793</v>
      </c>
      <c r="D117" s="134"/>
      <c r="E117" s="134"/>
      <c r="F117" s="134"/>
      <c r="G117" s="134"/>
      <c r="H117" s="134"/>
      <c r="I117" s="134"/>
      <c r="J117" s="134"/>
      <c r="K117" s="134"/>
      <c r="L117" s="134"/>
      <c r="M117" s="134"/>
      <c r="N117" s="134"/>
      <c r="O117" s="134"/>
      <c r="P117" s="134"/>
      <c r="Q117" s="134"/>
      <c r="R117" s="134"/>
      <c r="S117" s="134"/>
    </row>
    <row r="118" spans="1:34" ht="23.25" customHeight="1">
      <c r="A118" s="108"/>
      <c r="C118" s="486" t="s">
        <v>794</v>
      </c>
      <c r="D118" s="486"/>
      <c r="E118" s="486"/>
      <c r="F118" s="486"/>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row>
    <row r="119" spans="1:34" ht="30" customHeight="1">
      <c r="A119" s="108"/>
      <c r="C119" s="486" t="s">
        <v>795</v>
      </c>
      <c r="D119" s="486"/>
      <c r="E119" s="486"/>
      <c r="F119" s="486"/>
      <c r="G119" s="486"/>
      <c r="H119" s="486"/>
      <c r="I119" s="486"/>
      <c r="J119" s="486"/>
      <c r="K119" s="486"/>
      <c r="L119" s="486"/>
      <c r="M119" s="486"/>
      <c r="N119" s="486"/>
      <c r="O119" s="486"/>
      <c r="P119" s="486"/>
      <c r="Q119" s="486"/>
      <c r="R119" s="486"/>
      <c r="S119" s="486"/>
      <c r="T119" s="486"/>
      <c r="U119" s="486"/>
      <c r="V119" s="486"/>
      <c r="W119" s="486"/>
      <c r="X119" s="486"/>
      <c r="Y119" s="486"/>
      <c r="Z119" s="486"/>
      <c r="AA119" s="486"/>
      <c r="AB119" s="486"/>
      <c r="AC119" s="486"/>
      <c r="AD119" s="486"/>
      <c r="AE119" s="486"/>
      <c r="AF119" s="486"/>
      <c r="AG119" s="486"/>
      <c r="AH119" s="486"/>
    </row>
    <row r="120" spans="1:34" ht="44.25" customHeight="1">
      <c r="A120" s="108"/>
      <c r="C120" s="474" t="s">
        <v>800</v>
      </c>
      <c r="D120" s="474"/>
      <c r="E120" s="474"/>
      <c r="F120" s="474"/>
      <c r="G120" s="474"/>
      <c r="H120" s="474"/>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row>
    <row r="121" spans="1:34" ht="31.5" customHeight="1">
      <c r="A121" s="108"/>
      <c r="C121" s="474" t="s">
        <v>801</v>
      </c>
      <c r="D121" s="474"/>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row>
    <row r="122" spans="1:34" ht="32.25" customHeight="1">
      <c r="A122" s="108"/>
      <c r="C122" s="491" t="s">
        <v>802</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row>
    <row r="123" spans="1:34" ht="43.5" customHeight="1">
      <c r="A123" s="108"/>
      <c r="C123" s="474" t="s">
        <v>803</v>
      </c>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row>
    <row r="124" spans="1:34" ht="36.75" customHeight="1">
      <c r="A124" s="108"/>
      <c r="C124" s="474" t="s">
        <v>804</v>
      </c>
      <c r="D124" s="474"/>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row>
    <row r="125" spans="1:19" ht="9" customHeight="1">
      <c r="A125" s="108"/>
      <c r="D125" s="134"/>
      <c r="E125" s="134"/>
      <c r="F125" s="134"/>
      <c r="G125" s="134"/>
      <c r="H125" s="134"/>
      <c r="I125" s="134"/>
      <c r="J125" s="134"/>
      <c r="K125" s="134"/>
      <c r="L125" s="134"/>
      <c r="M125" s="134"/>
      <c r="N125" s="134"/>
      <c r="O125" s="134"/>
      <c r="P125" s="134"/>
      <c r="Q125" s="134"/>
      <c r="R125" s="134"/>
      <c r="S125" s="134"/>
    </row>
    <row r="126" spans="1:19" ht="15" customHeight="1">
      <c r="A126" s="108"/>
      <c r="C126" s="127" t="s">
        <v>805</v>
      </c>
      <c r="D126" s="134"/>
      <c r="E126" s="134"/>
      <c r="F126" s="134"/>
      <c r="G126" s="134"/>
      <c r="H126" s="134"/>
      <c r="I126" s="134"/>
      <c r="J126" s="134"/>
      <c r="K126" s="134"/>
      <c r="L126" s="134"/>
      <c r="M126" s="134"/>
      <c r="N126" s="134"/>
      <c r="O126" s="134"/>
      <c r="P126" s="134"/>
      <c r="Q126" s="134"/>
      <c r="R126" s="134"/>
      <c r="S126" s="134"/>
    </row>
    <row r="127" spans="1:19" ht="22.5" customHeight="1">
      <c r="A127" s="108"/>
      <c r="C127" s="129" t="s">
        <v>806</v>
      </c>
      <c r="D127" s="134"/>
      <c r="E127" s="134"/>
      <c r="F127" s="134"/>
      <c r="G127" s="134"/>
      <c r="H127" s="134"/>
      <c r="I127" s="134"/>
      <c r="J127" s="134"/>
      <c r="K127" s="134"/>
      <c r="L127" s="134"/>
      <c r="M127" s="134"/>
      <c r="N127" s="134"/>
      <c r="O127" s="134"/>
      <c r="P127" s="134"/>
      <c r="Q127" s="134"/>
      <c r="R127" s="134"/>
      <c r="S127" s="134"/>
    </row>
    <row r="128" spans="1:34" ht="53.25" customHeight="1">
      <c r="A128" s="108"/>
      <c r="C128" s="474" t="s">
        <v>807</v>
      </c>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row>
    <row r="129" spans="1:19" ht="9" customHeight="1">
      <c r="A129" s="108"/>
      <c r="D129" s="134"/>
      <c r="E129" s="134"/>
      <c r="F129" s="134"/>
      <c r="G129" s="134"/>
      <c r="H129" s="134"/>
      <c r="I129" s="134"/>
      <c r="J129" s="134"/>
      <c r="K129" s="134"/>
      <c r="L129" s="134"/>
      <c r="M129" s="134"/>
      <c r="N129" s="134"/>
      <c r="O129" s="134"/>
      <c r="P129" s="134"/>
      <c r="Q129" s="134"/>
      <c r="R129" s="134"/>
      <c r="S129" s="134"/>
    </row>
    <row r="130" spans="1:34" s="137" customFormat="1" ht="19.5" customHeight="1">
      <c r="A130" s="125"/>
      <c r="B130" s="136"/>
      <c r="C130" s="126" t="s">
        <v>706</v>
      </c>
      <c r="D130" s="490" t="s">
        <v>808</v>
      </c>
      <c r="E130" s="490"/>
      <c r="F130" s="490"/>
      <c r="G130" s="490"/>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90"/>
      <c r="AF130" s="490"/>
      <c r="AG130" s="490"/>
      <c r="AH130" s="490"/>
    </row>
    <row r="131" spans="1:34" s="137" customFormat="1" ht="19.5" customHeight="1">
      <c r="A131" s="125"/>
      <c r="B131" s="136"/>
      <c r="C131" s="126" t="s">
        <v>706</v>
      </c>
      <c r="D131" s="490" t="s">
        <v>809</v>
      </c>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row>
    <row r="132" spans="1:34" s="137" customFormat="1" ht="19.5" customHeight="1">
      <c r="A132" s="125"/>
      <c r="B132" s="136"/>
      <c r="C132" s="126" t="s">
        <v>706</v>
      </c>
      <c r="D132" s="490" t="s">
        <v>811</v>
      </c>
      <c r="E132" s="490"/>
      <c r="F132" s="490"/>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row>
    <row r="133" spans="1:34" s="137" customFormat="1" ht="19.5" customHeight="1">
      <c r="A133" s="125"/>
      <c r="B133" s="136"/>
      <c r="C133" s="126" t="s">
        <v>706</v>
      </c>
      <c r="D133" s="490" t="s">
        <v>812</v>
      </c>
      <c r="E133" s="490"/>
      <c r="F133" s="490"/>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c r="AF133" s="490"/>
      <c r="AG133" s="490"/>
      <c r="AH133" s="490"/>
    </row>
    <row r="134" spans="1:34" ht="12.75" customHeight="1">
      <c r="A134" s="108"/>
      <c r="C134" s="474" t="s">
        <v>814</v>
      </c>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row>
    <row r="135" spans="1:19" ht="12" customHeight="1">
      <c r="A135" s="108"/>
      <c r="C135" s="146"/>
      <c r="D135" s="134"/>
      <c r="E135" s="134"/>
      <c r="F135" s="134"/>
      <c r="G135" s="134"/>
      <c r="H135" s="134"/>
      <c r="I135" s="134"/>
      <c r="J135" s="134"/>
      <c r="K135" s="134"/>
      <c r="L135" s="134"/>
      <c r="M135" s="134"/>
      <c r="N135" s="134"/>
      <c r="O135" s="134"/>
      <c r="P135" s="134"/>
      <c r="Q135" s="134"/>
      <c r="R135" s="134"/>
      <c r="S135" s="134"/>
    </row>
    <row r="136" spans="1:19" ht="15" customHeight="1">
      <c r="A136" s="108"/>
      <c r="C136" s="129" t="s">
        <v>815</v>
      </c>
      <c r="D136" s="134"/>
      <c r="E136" s="134"/>
      <c r="F136" s="134"/>
      <c r="G136" s="134"/>
      <c r="H136" s="134"/>
      <c r="I136" s="134"/>
      <c r="J136" s="134"/>
      <c r="K136" s="134"/>
      <c r="L136" s="134"/>
      <c r="M136" s="134"/>
      <c r="N136" s="134"/>
      <c r="O136" s="134"/>
      <c r="P136" s="134"/>
      <c r="Q136" s="134"/>
      <c r="R136" s="134"/>
      <c r="S136" s="134"/>
    </row>
    <row r="137" spans="1:34" ht="21.75" customHeight="1">
      <c r="A137" s="108"/>
      <c r="C137" s="474" t="s">
        <v>816</v>
      </c>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row>
    <row r="138" spans="1:34" ht="34.5" customHeight="1">
      <c r="A138" s="108"/>
      <c r="C138" s="474" t="s">
        <v>817</v>
      </c>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row>
    <row r="139" spans="1:19" ht="9" customHeight="1">
      <c r="A139" s="108"/>
      <c r="D139" s="134"/>
      <c r="E139" s="134"/>
      <c r="F139" s="134"/>
      <c r="G139" s="134"/>
      <c r="H139" s="134"/>
      <c r="I139" s="134"/>
      <c r="J139" s="134"/>
      <c r="K139" s="134"/>
      <c r="L139" s="134"/>
      <c r="M139" s="134"/>
      <c r="N139" s="134"/>
      <c r="O139" s="134"/>
      <c r="P139" s="134"/>
      <c r="Q139" s="134"/>
      <c r="R139" s="134"/>
      <c r="S139" s="134"/>
    </row>
    <row r="140" spans="1:19" ht="22.5" customHeight="1">
      <c r="A140" s="108"/>
      <c r="C140" s="129" t="s">
        <v>818</v>
      </c>
      <c r="D140" s="134"/>
      <c r="E140" s="134"/>
      <c r="F140" s="134"/>
      <c r="G140" s="134"/>
      <c r="H140" s="134"/>
      <c r="I140" s="134"/>
      <c r="J140" s="134"/>
      <c r="K140" s="134"/>
      <c r="L140" s="134"/>
      <c r="M140" s="134"/>
      <c r="N140" s="134"/>
      <c r="O140" s="134"/>
      <c r="P140" s="134"/>
      <c r="Q140" s="134"/>
      <c r="R140" s="134"/>
      <c r="S140" s="134"/>
    </row>
    <row r="141" spans="1:34" ht="41.25" customHeight="1">
      <c r="A141" s="108"/>
      <c r="C141" s="474" t="s">
        <v>0</v>
      </c>
      <c r="D141" s="474"/>
      <c r="E141" s="474"/>
      <c r="F141" s="474"/>
      <c r="G141" s="474"/>
      <c r="H141" s="474"/>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row>
    <row r="142" spans="1:19" ht="9" customHeight="1">
      <c r="A142" s="108"/>
      <c r="D142" s="134"/>
      <c r="E142" s="134"/>
      <c r="F142" s="134"/>
      <c r="G142" s="134"/>
      <c r="H142" s="134"/>
      <c r="I142" s="134"/>
      <c r="J142" s="134"/>
      <c r="K142" s="134"/>
      <c r="L142" s="134"/>
      <c r="M142" s="134"/>
      <c r="N142" s="134"/>
      <c r="O142" s="134"/>
      <c r="P142" s="134"/>
      <c r="Q142" s="134"/>
      <c r="R142" s="134"/>
      <c r="S142" s="134"/>
    </row>
    <row r="143" spans="1:19" ht="15" customHeight="1">
      <c r="A143" s="108"/>
      <c r="C143" s="127" t="s">
        <v>1</v>
      </c>
      <c r="D143" s="134"/>
      <c r="E143" s="134"/>
      <c r="F143" s="134"/>
      <c r="G143" s="134"/>
      <c r="H143" s="134"/>
      <c r="I143" s="134"/>
      <c r="J143" s="134"/>
      <c r="K143" s="134"/>
      <c r="L143" s="134"/>
      <c r="M143" s="134"/>
      <c r="N143" s="134"/>
      <c r="O143" s="134"/>
      <c r="P143" s="134"/>
      <c r="Q143" s="134"/>
      <c r="R143" s="134"/>
      <c r="S143" s="134"/>
    </row>
    <row r="144" spans="1:34" ht="39" customHeight="1">
      <c r="A144" s="108"/>
      <c r="C144" s="474" t="s">
        <v>2</v>
      </c>
      <c r="D144" s="474"/>
      <c r="E144" s="474"/>
      <c r="F144" s="474"/>
      <c r="G144" s="474"/>
      <c r="H144" s="474"/>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row>
    <row r="145" spans="1:19" ht="9" customHeight="1">
      <c r="A145" s="108"/>
      <c r="D145" s="134"/>
      <c r="E145" s="134"/>
      <c r="F145" s="134"/>
      <c r="G145" s="134"/>
      <c r="H145" s="134"/>
      <c r="I145" s="134"/>
      <c r="J145" s="134"/>
      <c r="K145" s="134"/>
      <c r="L145" s="134"/>
      <c r="M145" s="134"/>
      <c r="N145" s="134"/>
      <c r="O145" s="134"/>
      <c r="P145" s="134"/>
      <c r="Q145" s="134"/>
      <c r="R145" s="134"/>
      <c r="S145" s="134"/>
    </row>
    <row r="146" spans="1:19" ht="9" customHeight="1">
      <c r="A146" s="108"/>
      <c r="D146" s="134"/>
      <c r="E146" s="134"/>
      <c r="F146" s="134"/>
      <c r="G146" s="134"/>
      <c r="H146" s="134"/>
      <c r="I146" s="134"/>
      <c r="J146" s="134"/>
      <c r="K146" s="134"/>
      <c r="L146" s="134"/>
      <c r="M146" s="134"/>
      <c r="N146" s="134"/>
      <c r="O146" s="134"/>
      <c r="P146" s="134"/>
      <c r="Q146" s="134"/>
      <c r="R146" s="134"/>
      <c r="S146" s="134"/>
    </row>
    <row r="147" spans="1:34" s="154" customFormat="1" ht="15" customHeight="1">
      <c r="A147" s="108">
        <v>1</v>
      </c>
      <c r="B147" s="131" t="s">
        <v>702</v>
      </c>
      <c r="C147" s="131" t="s">
        <v>3</v>
      </c>
      <c r="D147" s="131"/>
      <c r="E147" s="131"/>
      <c r="F147" s="131"/>
      <c r="G147" s="131"/>
      <c r="H147" s="131"/>
      <c r="I147" s="131"/>
      <c r="J147" s="131"/>
      <c r="K147" s="131"/>
      <c r="L147" s="131"/>
      <c r="N147" s="161"/>
      <c r="O147" s="161"/>
      <c r="P147" s="161"/>
      <c r="Q147" s="161"/>
      <c r="R147" s="161"/>
      <c r="S147" s="161"/>
      <c r="T147" s="161"/>
      <c r="U147" s="161"/>
      <c r="V147" s="161"/>
      <c r="W147" s="161"/>
      <c r="X147" s="162"/>
      <c r="Y147" s="161"/>
      <c r="Z147" s="161"/>
      <c r="AA147" s="161"/>
      <c r="AB147" s="161"/>
      <c r="AC147" s="161"/>
      <c r="AD147" s="161"/>
      <c r="AE147" s="161"/>
      <c r="AF147" s="161"/>
      <c r="AG147" s="161"/>
      <c r="AH147" s="161"/>
    </row>
    <row r="148" spans="1:19" ht="9" customHeight="1">
      <c r="A148" s="108"/>
      <c r="D148" s="134"/>
      <c r="E148" s="134"/>
      <c r="F148" s="134"/>
      <c r="G148" s="134"/>
      <c r="H148" s="134"/>
      <c r="I148" s="134"/>
      <c r="J148" s="134"/>
      <c r="K148" s="134"/>
      <c r="L148" s="134"/>
      <c r="M148" s="134"/>
      <c r="N148" s="134"/>
      <c r="O148" s="134"/>
      <c r="P148" s="134"/>
      <c r="Q148" s="134"/>
      <c r="R148" s="134"/>
      <c r="S148" s="134"/>
    </row>
    <row r="149" spans="1:34" ht="15" customHeight="1">
      <c r="A149" s="108"/>
      <c r="C149" s="121"/>
      <c r="D149" s="121"/>
      <c r="E149" s="121"/>
      <c r="F149" s="121"/>
      <c r="G149" s="121"/>
      <c r="H149" s="121"/>
      <c r="I149" s="121"/>
      <c r="J149" s="121"/>
      <c r="K149" s="121"/>
      <c r="L149" s="121"/>
      <c r="M149" s="121"/>
      <c r="N149" s="121"/>
      <c r="O149" s="121"/>
      <c r="P149" s="121"/>
      <c r="Q149" s="121"/>
      <c r="R149" s="121"/>
      <c r="S149" s="121"/>
      <c r="T149" s="121"/>
      <c r="U149" s="121"/>
      <c r="V149" s="494">
        <v>42369</v>
      </c>
      <c r="W149" s="495"/>
      <c r="X149" s="495"/>
      <c r="Y149" s="495"/>
      <c r="Z149" s="495"/>
      <c r="AA149" s="495"/>
      <c r="AB149" s="121"/>
      <c r="AC149" s="496">
        <v>42005</v>
      </c>
      <c r="AD149" s="497"/>
      <c r="AE149" s="497"/>
      <c r="AF149" s="497"/>
      <c r="AG149" s="497"/>
      <c r="AH149" s="497"/>
    </row>
    <row r="150" spans="1:34" ht="15" customHeight="1">
      <c r="A150" s="108"/>
      <c r="C150" s="149" t="s">
        <v>310</v>
      </c>
      <c r="D150" s="134"/>
      <c r="E150" s="134"/>
      <c r="F150" s="134"/>
      <c r="G150" s="134"/>
      <c r="H150" s="134"/>
      <c r="I150" s="134"/>
      <c r="J150" s="134"/>
      <c r="K150" s="134"/>
      <c r="L150" s="134"/>
      <c r="M150" s="134"/>
      <c r="N150" s="134"/>
      <c r="O150" s="134"/>
      <c r="P150" s="134"/>
      <c r="Q150" s="134"/>
      <c r="R150" s="134"/>
      <c r="S150" s="134"/>
      <c r="V150" s="492">
        <f>CDPS!H8</f>
        <v>4789000</v>
      </c>
      <c r="W150" s="492"/>
      <c r="X150" s="492"/>
      <c r="Y150" s="492"/>
      <c r="Z150" s="492"/>
      <c r="AA150" s="492"/>
      <c r="AC150" s="493">
        <f>'[5]TM'!$V150</f>
        <v>8499173</v>
      </c>
      <c r="AD150" s="493"/>
      <c r="AE150" s="493"/>
      <c r="AF150" s="493"/>
      <c r="AG150" s="493"/>
      <c r="AH150" s="493"/>
    </row>
    <row r="151" spans="1:34" ht="15" customHeight="1">
      <c r="A151" s="108"/>
      <c r="C151" s="149" t="s">
        <v>4</v>
      </c>
      <c r="D151" s="134"/>
      <c r="E151" s="134"/>
      <c r="F151" s="134"/>
      <c r="G151" s="134"/>
      <c r="H151" s="134"/>
      <c r="I151" s="134"/>
      <c r="J151" s="134"/>
      <c r="K151" s="134"/>
      <c r="L151" s="134"/>
      <c r="M151" s="134"/>
      <c r="N151" s="134"/>
      <c r="O151" s="134"/>
      <c r="P151" s="134"/>
      <c r="Q151" s="134"/>
      <c r="R151" s="134"/>
      <c r="S151" s="134"/>
      <c r="V151" s="493">
        <f>SUM(V152:AA154)</f>
        <v>46075505614</v>
      </c>
      <c r="W151" s="493"/>
      <c r="X151" s="493"/>
      <c r="Y151" s="493"/>
      <c r="Z151" s="493"/>
      <c r="AA151" s="493"/>
      <c r="AC151" s="493">
        <f>SUM(AC152:AH154)</f>
        <v>41733755149</v>
      </c>
      <c r="AD151" s="493"/>
      <c r="AE151" s="493"/>
      <c r="AF151" s="493"/>
      <c r="AG151" s="493"/>
      <c r="AH151" s="493"/>
    </row>
    <row r="152" spans="1:34" ht="15" customHeight="1">
      <c r="A152" s="108"/>
      <c r="C152" s="151" t="str">
        <f>'[1]CDKT'!F17</f>
        <v>-</v>
      </c>
      <c r="D152" s="151" t="str">
        <f>'[1]CDKT'!G17</f>
        <v>Tiền gửi của Công ty chứng khoán</v>
      </c>
      <c r="E152" s="134"/>
      <c r="F152" s="134"/>
      <c r="G152" s="134"/>
      <c r="H152" s="134"/>
      <c r="I152" s="134"/>
      <c r="J152" s="134"/>
      <c r="K152" s="134"/>
      <c r="L152" s="134"/>
      <c r="M152" s="134"/>
      <c r="N152" s="134"/>
      <c r="O152" s="134"/>
      <c r="P152" s="134"/>
      <c r="Q152" s="134"/>
      <c r="R152" s="134"/>
      <c r="S152" s="134"/>
      <c r="V152" s="493">
        <f>13564139645</f>
        <v>13564139645</v>
      </c>
      <c r="W152" s="493"/>
      <c r="X152" s="493"/>
      <c r="Y152" s="493"/>
      <c r="Z152" s="493"/>
      <c r="AA152" s="493"/>
      <c r="AC152" s="493">
        <f>'[5]TM'!$V152</f>
        <v>1168287041</v>
      </c>
      <c r="AD152" s="493"/>
      <c r="AE152" s="493"/>
      <c r="AF152" s="493"/>
      <c r="AG152" s="493"/>
      <c r="AH152" s="493"/>
    </row>
    <row r="153" spans="1:34" ht="15" customHeight="1">
      <c r="A153" s="108"/>
      <c r="C153" s="151" t="str">
        <f>'[1]CDKT'!F19</f>
        <v>-</v>
      </c>
      <c r="D153" s="151" t="str">
        <f>'[1]CDKT'!G19</f>
        <v>Tiền ký quỹ của nhà đầu tư</v>
      </c>
      <c r="E153" s="134"/>
      <c r="F153" s="134"/>
      <c r="G153" s="134"/>
      <c r="H153" s="134"/>
      <c r="I153" s="134"/>
      <c r="J153" s="134"/>
      <c r="K153" s="134"/>
      <c r="L153" s="134"/>
      <c r="M153" s="134"/>
      <c r="N153" s="134"/>
      <c r="O153" s="134"/>
      <c r="P153" s="134"/>
      <c r="Q153" s="134"/>
      <c r="R153" s="134"/>
      <c r="S153" s="134"/>
      <c r="V153" s="493">
        <f>711365969</f>
        <v>711365969</v>
      </c>
      <c r="W153" s="493"/>
      <c r="X153" s="493"/>
      <c r="Y153" s="493"/>
      <c r="Z153" s="493"/>
      <c r="AA153" s="493"/>
      <c r="AC153" s="493">
        <f>'[5]TM'!$V153</f>
        <v>965468108</v>
      </c>
      <c r="AD153" s="493"/>
      <c r="AE153" s="493"/>
      <c r="AF153" s="493"/>
      <c r="AG153" s="493"/>
      <c r="AH153" s="493"/>
    </row>
    <row r="154" spans="1:34" ht="15" customHeight="1">
      <c r="A154" s="108"/>
      <c r="C154" s="151" t="s">
        <v>706</v>
      </c>
      <c r="D154" s="151" t="s">
        <v>517</v>
      </c>
      <c r="E154" s="134"/>
      <c r="F154" s="134"/>
      <c r="G154" s="134"/>
      <c r="H154" s="134"/>
      <c r="I154" s="134"/>
      <c r="J154" s="134"/>
      <c r="K154" s="134"/>
      <c r="L154" s="134"/>
      <c r="M154" s="134"/>
      <c r="N154" s="134"/>
      <c r="O154" s="134"/>
      <c r="P154" s="134"/>
      <c r="Q154" s="134"/>
      <c r="R154" s="134"/>
      <c r="S154" s="134"/>
      <c r="V154" s="478">
        <v>31800000000</v>
      </c>
      <c r="W154" s="478"/>
      <c r="X154" s="478"/>
      <c r="Y154" s="478"/>
      <c r="Z154" s="478"/>
      <c r="AA154" s="478"/>
      <c r="AC154" s="493">
        <f>'[5]TM'!$V154</f>
        <v>39600000000</v>
      </c>
      <c r="AD154" s="493"/>
      <c r="AE154" s="493"/>
      <c r="AF154" s="493"/>
      <c r="AG154" s="493"/>
      <c r="AH154" s="493"/>
    </row>
    <row r="155" spans="1:34" ht="15" customHeight="1">
      <c r="A155" s="108"/>
      <c r="C155" s="149" t="s">
        <v>5</v>
      </c>
      <c r="V155" s="493"/>
      <c r="W155" s="493"/>
      <c r="X155" s="493"/>
      <c r="Y155" s="493"/>
      <c r="Z155" s="493"/>
      <c r="AA155" s="493"/>
      <c r="AC155" s="498"/>
      <c r="AD155" s="498"/>
      <c r="AE155" s="498"/>
      <c r="AF155" s="498"/>
      <c r="AG155" s="498"/>
      <c r="AH155" s="498"/>
    </row>
    <row r="156" spans="1:34" s="154" customFormat="1" ht="15" customHeight="1" thickBot="1">
      <c r="A156" s="108"/>
      <c r="B156" s="131"/>
      <c r="C156" s="153" t="s">
        <v>641</v>
      </c>
      <c r="V156" s="499">
        <f>V150+V151</f>
        <v>46080294614</v>
      </c>
      <c r="W156" s="499"/>
      <c r="X156" s="499"/>
      <c r="Y156" s="499"/>
      <c r="Z156" s="499"/>
      <c r="AA156" s="499"/>
      <c r="AB156" s="155"/>
      <c r="AC156" s="499">
        <f>AC150+AC151</f>
        <v>41742254322</v>
      </c>
      <c r="AD156" s="499"/>
      <c r="AE156" s="499"/>
      <c r="AF156" s="499"/>
      <c r="AG156" s="499"/>
      <c r="AH156" s="499"/>
    </row>
    <row r="157" spans="1:34" s="154" customFormat="1" ht="15" customHeight="1" thickTop="1">
      <c r="A157" s="108"/>
      <c r="B157" s="131"/>
      <c r="C157" s="153"/>
      <c r="V157" s="155"/>
      <c r="W157" s="155"/>
      <c r="X157" s="155"/>
      <c r="Y157" s="155"/>
      <c r="Z157" s="155"/>
      <c r="AA157" s="155"/>
      <c r="AB157" s="155"/>
      <c r="AC157" s="155"/>
      <c r="AD157" s="155"/>
      <c r="AE157" s="155"/>
      <c r="AF157" s="155"/>
      <c r="AG157" s="155"/>
      <c r="AH157" s="155"/>
    </row>
    <row r="158" spans="1:34" s="154" customFormat="1" ht="15" customHeight="1">
      <c r="A158" s="108">
        <f>IF(B158&lt;&gt;"",COUNTIF($B$9:B158,"."),"")</f>
        <v>2</v>
      </c>
      <c r="B158" s="157" t="s">
        <v>702</v>
      </c>
      <c r="C158" s="158" t="s">
        <v>6</v>
      </c>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23"/>
      <c r="AB158" s="123"/>
      <c r="AC158" s="123"/>
      <c r="AD158" s="123"/>
      <c r="AE158" s="123"/>
      <c r="AF158" s="123"/>
      <c r="AG158" s="123"/>
      <c r="AH158" s="123"/>
    </row>
    <row r="159" spans="1:34" s="154" customFormat="1" ht="44.25" customHeight="1">
      <c r="A159" s="108"/>
      <c r="B159" s="131"/>
      <c r="C159" s="501" t="s">
        <v>244</v>
      </c>
      <c r="D159" s="501"/>
      <c r="E159" s="501"/>
      <c r="F159" s="501"/>
      <c r="G159" s="501"/>
      <c r="H159" s="501"/>
      <c r="I159" s="501"/>
      <c r="J159" s="501"/>
      <c r="K159" s="501"/>
      <c r="L159" s="501"/>
      <c r="N159" s="502" t="s">
        <v>391</v>
      </c>
      <c r="O159" s="502"/>
      <c r="P159" s="502"/>
      <c r="Q159" s="502"/>
      <c r="R159" s="502"/>
      <c r="S159" s="502"/>
      <c r="T159" s="502"/>
      <c r="U159" s="502"/>
      <c r="V159" s="502"/>
      <c r="W159" s="502"/>
      <c r="X159" s="155"/>
      <c r="Y159" s="502" t="s">
        <v>392</v>
      </c>
      <c r="Z159" s="502"/>
      <c r="AA159" s="502"/>
      <c r="AB159" s="502"/>
      <c r="AC159" s="502"/>
      <c r="AD159" s="502"/>
      <c r="AE159" s="502"/>
      <c r="AF159" s="502"/>
      <c r="AG159" s="502"/>
      <c r="AH159" s="502"/>
    </row>
    <row r="160" spans="1:34" s="154" customFormat="1" ht="15" customHeight="1">
      <c r="A160" s="108"/>
      <c r="B160" s="131"/>
      <c r="C160" s="131" t="s">
        <v>7</v>
      </c>
      <c r="D160" s="154" t="s">
        <v>8</v>
      </c>
      <c r="N160" s="503">
        <f>SUM(N161:W164)</f>
        <v>3423250</v>
      </c>
      <c r="O160" s="503"/>
      <c r="P160" s="503"/>
      <c r="Q160" s="503"/>
      <c r="R160" s="503"/>
      <c r="S160" s="503"/>
      <c r="T160" s="503"/>
      <c r="U160" s="503"/>
      <c r="V160" s="503"/>
      <c r="W160" s="503"/>
      <c r="X160" s="162"/>
      <c r="Y160" s="503">
        <f>SUM(Y161:AH164)</f>
        <v>58184775000</v>
      </c>
      <c r="Z160" s="503"/>
      <c r="AA160" s="503"/>
      <c r="AB160" s="503"/>
      <c r="AC160" s="503"/>
      <c r="AD160" s="503"/>
      <c r="AE160" s="503"/>
      <c r="AF160" s="503"/>
      <c r="AG160" s="503"/>
      <c r="AH160" s="503"/>
    </row>
    <row r="161" spans="1:34" ht="15" customHeight="1">
      <c r="A161" s="108"/>
      <c r="C161" s="134" t="s">
        <v>706</v>
      </c>
      <c r="D161" s="132" t="s">
        <v>9</v>
      </c>
      <c r="N161" s="504">
        <v>3423250</v>
      </c>
      <c r="O161" s="504"/>
      <c r="P161" s="504"/>
      <c r="Q161" s="504"/>
      <c r="R161" s="504"/>
      <c r="S161" s="504"/>
      <c r="T161" s="504"/>
      <c r="U161" s="504"/>
      <c r="V161" s="504"/>
      <c r="W161" s="504"/>
      <c r="X161" s="163"/>
      <c r="Y161" s="505">
        <v>58184775000</v>
      </c>
      <c r="Z161" s="505"/>
      <c r="AA161" s="505"/>
      <c r="AB161" s="505"/>
      <c r="AC161" s="505"/>
      <c r="AD161" s="505"/>
      <c r="AE161" s="505"/>
      <c r="AF161" s="505"/>
      <c r="AG161" s="505"/>
      <c r="AH161" s="505"/>
    </row>
    <row r="162" spans="1:34" ht="15" customHeight="1">
      <c r="A162" s="108"/>
      <c r="C162" s="134" t="s">
        <v>706</v>
      </c>
      <c r="D162" s="132" t="s">
        <v>10</v>
      </c>
      <c r="N162" s="500"/>
      <c r="O162" s="500"/>
      <c r="P162" s="500"/>
      <c r="Q162" s="500"/>
      <c r="R162" s="500"/>
      <c r="S162" s="500"/>
      <c r="T162" s="500"/>
      <c r="U162" s="500"/>
      <c r="V162" s="500"/>
      <c r="W162" s="500"/>
      <c r="X162" s="163"/>
      <c r="Y162" s="507"/>
      <c r="Z162" s="507"/>
      <c r="AA162" s="507"/>
      <c r="AB162" s="507"/>
      <c r="AC162" s="507"/>
      <c r="AD162" s="507"/>
      <c r="AE162" s="507"/>
      <c r="AF162" s="507"/>
      <c r="AG162" s="507"/>
      <c r="AH162" s="507"/>
    </row>
    <row r="163" spans="1:34" ht="15" customHeight="1">
      <c r="A163" s="108"/>
      <c r="C163" s="134" t="s">
        <v>706</v>
      </c>
      <c r="N163" s="500">
        <v>0</v>
      </c>
      <c r="O163" s="500"/>
      <c r="P163" s="500"/>
      <c r="Q163" s="500"/>
      <c r="R163" s="500"/>
      <c r="S163" s="500"/>
      <c r="T163" s="500"/>
      <c r="U163" s="500"/>
      <c r="V163" s="500"/>
      <c r="W163" s="500"/>
      <c r="X163" s="163"/>
      <c r="Y163" s="507">
        <v>0</v>
      </c>
      <c r="Z163" s="507"/>
      <c r="AA163" s="507"/>
      <c r="AB163" s="507"/>
      <c r="AC163" s="507"/>
      <c r="AD163" s="507"/>
      <c r="AE163" s="507"/>
      <c r="AF163" s="507"/>
      <c r="AG163" s="507"/>
      <c r="AH163" s="507"/>
    </row>
    <row r="164" spans="1:34" ht="15" customHeight="1">
      <c r="A164" s="108"/>
      <c r="C164" s="134" t="s">
        <v>706</v>
      </c>
      <c r="D164" s="132" t="s">
        <v>11</v>
      </c>
      <c r="N164" s="500"/>
      <c r="O164" s="500"/>
      <c r="P164" s="500"/>
      <c r="Q164" s="500"/>
      <c r="R164" s="500"/>
      <c r="S164" s="500"/>
      <c r="T164" s="500"/>
      <c r="U164" s="500"/>
      <c r="V164" s="500"/>
      <c r="W164" s="500"/>
      <c r="X164" s="163"/>
      <c r="Y164" s="507">
        <v>0</v>
      </c>
      <c r="Z164" s="507"/>
      <c r="AA164" s="507"/>
      <c r="AB164" s="507"/>
      <c r="AC164" s="507"/>
      <c r="AD164" s="507"/>
      <c r="AE164" s="507"/>
      <c r="AF164" s="507"/>
      <c r="AG164" s="507"/>
      <c r="AH164" s="507"/>
    </row>
    <row r="165" spans="1:34" s="154" customFormat="1" ht="15" customHeight="1">
      <c r="A165" s="108"/>
      <c r="B165" s="131"/>
      <c r="C165" s="131" t="s">
        <v>12</v>
      </c>
      <c r="D165" s="154" t="s">
        <v>13</v>
      </c>
      <c r="N165" s="503">
        <f>SUM(N166:W168)</f>
        <v>29869131</v>
      </c>
      <c r="O165" s="503"/>
      <c r="P165" s="503"/>
      <c r="Q165" s="503"/>
      <c r="R165" s="503"/>
      <c r="S165" s="503"/>
      <c r="T165" s="503"/>
      <c r="U165" s="503"/>
      <c r="V165" s="503"/>
      <c r="W165" s="503"/>
      <c r="X165" s="162"/>
      <c r="Y165" s="503">
        <f>SUM(Y166:AH168)</f>
        <v>278596328300</v>
      </c>
      <c r="Z165" s="503"/>
      <c r="AA165" s="503"/>
      <c r="AB165" s="503"/>
      <c r="AC165" s="503"/>
      <c r="AD165" s="503"/>
      <c r="AE165" s="503"/>
      <c r="AF165" s="503"/>
      <c r="AG165" s="503"/>
      <c r="AH165" s="503"/>
    </row>
    <row r="166" spans="1:34" ht="15" customHeight="1">
      <c r="A166" s="108"/>
      <c r="C166" s="134" t="s">
        <v>706</v>
      </c>
      <c r="D166" s="132" t="s">
        <v>9</v>
      </c>
      <c r="N166" s="500">
        <f>29869131</f>
        <v>29869131</v>
      </c>
      <c r="O166" s="500"/>
      <c r="P166" s="500"/>
      <c r="Q166" s="500"/>
      <c r="R166" s="500"/>
      <c r="S166" s="500"/>
      <c r="T166" s="500"/>
      <c r="U166" s="500"/>
      <c r="V166" s="500"/>
      <c r="W166" s="500"/>
      <c r="X166" s="163"/>
      <c r="Y166" s="507">
        <f>278596328300</f>
        <v>278596328300</v>
      </c>
      <c r="Z166" s="507"/>
      <c r="AA166" s="507"/>
      <c r="AB166" s="507"/>
      <c r="AC166" s="507"/>
      <c r="AD166" s="507"/>
      <c r="AE166" s="507"/>
      <c r="AF166" s="507"/>
      <c r="AG166" s="507"/>
      <c r="AH166" s="507"/>
    </row>
    <row r="167" spans="1:34" ht="15" customHeight="1">
      <c r="A167" s="108"/>
      <c r="C167" s="134" t="s">
        <v>706</v>
      </c>
      <c r="D167" s="132" t="s">
        <v>10</v>
      </c>
      <c r="N167" s="500"/>
      <c r="O167" s="500"/>
      <c r="P167" s="500"/>
      <c r="Q167" s="500"/>
      <c r="R167" s="500"/>
      <c r="S167" s="500"/>
      <c r="T167" s="500"/>
      <c r="U167" s="500"/>
      <c r="V167" s="500"/>
      <c r="W167" s="500"/>
      <c r="X167" s="163"/>
      <c r="Y167" s="507"/>
      <c r="Z167" s="507"/>
      <c r="AA167" s="507"/>
      <c r="AB167" s="507"/>
      <c r="AC167" s="507"/>
      <c r="AD167" s="507"/>
      <c r="AE167" s="507"/>
      <c r="AF167" s="507"/>
      <c r="AG167" s="507"/>
      <c r="AH167" s="507"/>
    </row>
    <row r="168" spans="1:34" ht="15" customHeight="1">
      <c r="A168" s="108"/>
      <c r="C168" s="134" t="s">
        <v>706</v>
      </c>
      <c r="D168" s="132" t="s">
        <v>11</v>
      </c>
      <c r="N168" s="500"/>
      <c r="O168" s="500"/>
      <c r="P168" s="500"/>
      <c r="Q168" s="500"/>
      <c r="R168" s="500"/>
      <c r="S168" s="500"/>
      <c r="T168" s="500"/>
      <c r="U168" s="500"/>
      <c r="V168" s="500"/>
      <c r="W168" s="500"/>
      <c r="X168" s="163"/>
      <c r="Y168" s="507"/>
      <c r="Z168" s="507"/>
      <c r="AA168" s="507"/>
      <c r="AB168" s="507"/>
      <c r="AC168" s="507"/>
      <c r="AD168" s="507"/>
      <c r="AE168" s="507"/>
      <c r="AF168" s="507"/>
      <c r="AG168" s="507"/>
      <c r="AH168" s="507"/>
    </row>
    <row r="169" spans="1:34" s="154" customFormat="1" ht="15" customHeight="1" thickBot="1">
      <c r="A169" s="108"/>
      <c r="B169" s="131"/>
      <c r="C169" s="508" t="s">
        <v>261</v>
      </c>
      <c r="D169" s="508"/>
      <c r="E169" s="508"/>
      <c r="F169" s="508"/>
      <c r="G169" s="508"/>
      <c r="H169" s="508"/>
      <c r="I169" s="508"/>
      <c r="J169" s="508"/>
      <c r="K169" s="508"/>
      <c r="L169" s="508"/>
      <c r="N169" s="509">
        <f>N160+N165</f>
        <v>33292381</v>
      </c>
      <c r="O169" s="509"/>
      <c r="P169" s="509"/>
      <c r="Q169" s="509"/>
      <c r="R169" s="509"/>
      <c r="S169" s="509"/>
      <c r="T169" s="509"/>
      <c r="U169" s="509"/>
      <c r="V169" s="509"/>
      <c r="W169" s="509"/>
      <c r="X169" s="162"/>
      <c r="Y169" s="509">
        <f>Y160+Y165</f>
        <v>336781103300</v>
      </c>
      <c r="Z169" s="509"/>
      <c r="AA169" s="509"/>
      <c r="AB169" s="509"/>
      <c r="AC169" s="509"/>
      <c r="AD169" s="509"/>
      <c r="AE169" s="509"/>
      <c r="AF169" s="509"/>
      <c r="AG169" s="509"/>
      <c r="AH169" s="509"/>
    </row>
    <row r="170" spans="1:34" s="154" customFormat="1" ht="15" customHeight="1" thickTop="1">
      <c r="A170" s="108"/>
      <c r="B170" s="131"/>
      <c r="C170" s="131"/>
      <c r="D170" s="131"/>
      <c r="E170" s="131"/>
      <c r="F170" s="131"/>
      <c r="G170" s="131"/>
      <c r="H170" s="131"/>
      <c r="I170" s="131"/>
      <c r="J170" s="131"/>
      <c r="K170" s="131"/>
      <c r="L170" s="131"/>
      <c r="N170" s="161"/>
      <c r="O170" s="161"/>
      <c r="P170" s="161"/>
      <c r="Q170" s="161"/>
      <c r="R170" s="161"/>
      <c r="S170" s="161"/>
      <c r="T170" s="161"/>
      <c r="U170" s="161"/>
      <c r="V170" s="161"/>
      <c r="W170" s="161"/>
      <c r="X170" s="162"/>
      <c r="Y170" s="161"/>
      <c r="Z170" s="161"/>
      <c r="AA170" s="161"/>
      <c r="AB170" s="161"/>
      <c r="AC170" s="161"/>
      <c r="AD170" s="161"/>
      <c r="AE170" s="161"/>
      <c r="AF170" s="161"/>
      <c r="AG170" s="161"/>
      <c r="AH170" s="161"/>
    </row>
    <row r="171" spans="1:19" ht="9" customHeight="1">
      <c r="A171" s="108"/>
      <c r="D171" s="134"/>
      <c r="E171" s="134"/>
      <c r="F171" s="134"/>
      <c r="G171" s="134"/>
      <c r="H171" s="134"/>
      <c r="I171" s="134"/>
      <c r="J171" s="134"/>
      <c r="K171" s="134"/>
      <c r="L171" s="134"/>
      <c r="M171" s="134"/>
      <c r="N171" s="134"/>
      <c r="O171" s="134"/>
      <c r="P171" s="134"/>
      <c r="Q171" s="134"/>
      <c r="R171" s="134"/>
      <c r="S171" s="134"/>
    </row>
    <row r="172" spans="1:34" s="154" customFormat="1" ht="15" customHeight="1">
      <c r="A172" s="108">
        <f>IF(B172&lt;&gt;"",COUNTIF($B$9:B172,"."),"")</f>
        <v>3</v>
      </c>
      <c r="B172" s="131" t="s">
        <v>702</v>
      </c>
      <c r="C172" s="131" t="s">
        <v>14</v>
      </c>
      <c r="D172" s="131"/>
      <c r="E172" s="131"/>
      <c r="F172" s="131"/>
      <c r="G172" s="131"/>
      <c r="H172" s="131"/>
      <c r="I172" s="131"/>
      <c r="J172" s="131"/>
      <c r="K172" s="131"/>
      <c r="L172" s="131"/>
      <c r="N172" s="161"/>
      <c r="O172" s="161"/>
      <c r="P172" s="161"/>
      <c r="Q172" s="161"/>
      <c r="R172" s="161"/>
      <c r="S172" s="161"/>
      <c r="T172" s="161"/>
      <c r="U172" s="161"/>
      <c r="V172" s="161"/>
      <c r="W172" s="161"/>
      <c r="X172" s="162"/>
      <c r="Y172" s="161"/>
      <c r="Z172" s="161"/>
      <c r="AA172" s="161"/>
      <c r="AB172" s="161"/>
      <c r="AC172" s="161"/>
      <c r="AD172" s="161"/>
      <c r="AE172" s="161"/>
      <c r="AF172" s="161"/>
      <c r="AG172" s="161"/>
      <c r="AH172" s="161"/>
    </row>
    <row r="173" spans="3:34" s="154" customFormat="1" ht="39" customHeight="1">
      <c r="C173" s="160" t="s">
        <v>244</v>
      </c>
      <c r="D173" s="164"/>
      <c r="E173" s="164"/>
      <c r="F173" s="164"/>
      <c r="G173" s="164"/>
      <c r="H173" s="164"/>
      <c r="I173" s="164"/>
      <c r="J173" s="164"/>
      <c r="K173" s="160"/>
      <c r="L173" s="160"/>
      <c r="M173" s="164"/>
      <c r="N173" s="510" t="s">
        <v>303</v>
      </c>
      <c r="O173" s="510"/>
      <c r="P173" s="510"/>
      <c r="Q173" s="510" t="s">
        <v>621</v>
      </c>
      <c r="R173" s="510"/>
      <c r="S173" s="510"/>
      <c r="T173" s="510"/>
      <c r="U173" s="510"/>
      <c r="V173" s="510"/>
      <c r="W173" s="510"/>
      <c r="X173" s="511" t="s">
        <v>15</v>
      </c>
      <c r="Y173" s="511"/>
      <c r="Z173" s="511"/>
      <c r="AA173" s="511"/>
      <c r="AB173" s="511"/>
      <c r="AC173" s="510" t="s">
        <v>16</v>
      </c>
      <c r="AD173" s="510"/>
      <c r="AE173" s="510"/>
      <c r="AF173" s="510"/>
      <c r="AG173" s="510"/>
      <c r="AH173" s="510"/>
    </row>
    <row r="174" spans="1:34" s="154" customFormat="1" ht="15" customHeight="1">
      <c r="A174" s="108"/>
      <c r="B174" s="131"/>
      <c r="C174" s="131" t="s">
        <v>17</v>
      </c>
      <c r="D174" s="131"/>
      <c r="E174" s="131"/>
      <c r="F174" s="131"/>
      <c r="G174" s="131"/>
      <c r="H174" s="131"/>
      <c r="I174" s="131"/>
      <c r="J174" s="131"/>
      <c r="K174" s="131"/>
      <c r="L174" s="131"/>
      <c r="X174" s="506"/>
      <c r="Y174" s="506"/>
      <c r="Z174" s="506"/>
      <c r="AA174" s="506"/>
      <c r="AB174" s="506"/>
      <c r="AC174" s="512"/>
      <c r="AD174" s="512"/>
      <c r="AE174" s="512"/>
      <c r="AF174" s="512"/>
      <c r="AG174" s="512"/>
      <c r="AH174" s="512"/>
    </row>
    <row r="175" spans="1:34" s="154" customFormat="1" ht="15" customHeight="1">
      <c r="A175" s="108"/>
      <c r="B175" s="131"/>
      <c r="C175" s="131" t="s">
        <v>18</v>
      </c>
      <c r="D175" s="131"/>
      <c r="E175" s="131"/>
      <c r="F175" s="131"/>
      <c r="G175" s="131"/>
      <c r="H175" s="131"/>
      <c r="I175" s="131"/>
      <c r="J175" s="131"/>
      <c r="K175" s="131"/>
      <c r="L175" s="131"/>
      <c r="N175" s="503">
        <f>SUM(N176:P177)</f>
        <v>2143064</v>
      </c>
      <c r="O175" s="503"/>
      <c r="P175" s="503"/>
      <c r="Q175" s="512">
        <f>SUM(Q176:W177)</f>
        <v>39556885057</v>
      </c>
      <c r="R175" s="512"/>
      <c r="S175" s="512"/>
      <c r="T175" s="512"/>
      <c r="U175" s="512"/>
      <c r="V175" s="512"/>
      <c r="W175" s="512"/>
      <c r="X175" s="506">
        <f>SUM(X176:AB177)</f>
        <v>-858302157</v>
      </c>
      <c r="Y175" s="506"/>
      <c r="Z175" s="506"/>
      <c r="AA175" s="506"/>
      <c r="AB175" s="506"/>
      <c r="AC175" s="512">
        <f>SUM(AC176:AH177)</f>
        <v>38698582900</v>
      </c>
      <c r="AD175" s="512"/>
      <c r="AE175" s="512"/>
      <c r="AF175" s="512"/>
      <c r="AG175" s="512"/>
      <c r="AH175" s="512"/>
    </row>
    <row r="176" spans="1:34" s="154" customFormat="1" ht="15" customHeight="1">
      <c r="A176" s="108"/>
      <c r="B176" s="131"/>
      <c r="C176" s="165" t="s">
        <v>19</v>
      </c>
      <c r="D176" s="131"/>
      <c r="E176" s="131"/>
      <c r="F176" s="131"/>
      <c r="G176" s="131"/>
      <c r="H176" s="131"/>
      <c r="I176" s="131"/>
      <c r="J176" s="131"/>
      <c r="K176" s="131"/>
      <c r="L176" s="131"/>
      <c r="N176" s="500">
        <v>2143064</v>
      </c>
      <c r="O176" s="500"/>
      <c r="P176" s="500"/>
      <c r="Q176" s="513">
        <f>CDPS!H11</f>
        <v>39556885057</v>
      </c>
      <c r="R176" s="513"/>
      <c r="S176" s="513"/>
      <c r="T176" s="513"/>
      <c r="U176" s="513"/>
      <c r="V176" s="513"/>
      <c r="W176" s="513"/>
      <c r="X176" s="514">
        <f>CDKT!D14</f>
        <v>-858302157</v>
      </c>
      <c r="Y176" s="514"/>
      <c r="Z176" s="514"/>
      <c r="AA176" s="514"/>
      <c r="AB176" s="514"/>
      <c r="AC176" s="513">
        <f>Q176+X176</f>
        <v>38698582900</v>
      </c>
      <c r="AD176" s="513"/>
      <c r="AE176" s="513"/>
      <c r="AF176" s="513"/>
      <c r="AG176" s="513"/>
      <c r="AH176" s="513"/>
    </row>
    <row r="177" spans="1:34" s="154" customFormat="1" ht="15" customHeight="1">
      <c r="A177" s="108"/>
      <c r="B177" s="131"/>
      <c r="C177" s="165" t="s">
        <v>20</v>
      </c>
      <c r="D177" s="131"/>
      <c r="E177" s="131"/>
      <c r="F177" s="131"/>
      <c r="G177" s="131"/>
      <c r="H177" s="131"/>
      <c r="I177" s="131"/>
      <c r="J177" s="131"/>
      <c r="K177" s="131"/>
      <c r="L177" s="131"/>
      <c r="N177" s="500"/>
      <c r="O177" s="500"/>
      <c r="P177" s="500"/>
      <c r="Q177" s="513"/>
      <c r="R177" s="513"/>
      <c r="S177" s="513"/>
      <c r="T177" s="513"/>
      <c r="U177" s="513"/>
      <c r="V177" s="513"/>
      <c r="W177" s="513"/>
      <c r="X177" s="506"/>
      <c r="Y177" s="506"/>
      <c r="Z177" s="506"/>
      <c r="AA177" s="506"/>
      <c r="AB177" s="506"/>
      <c r="AC177" s="513">
        <f>Q177+X177</f>
        <v>0</v>
      </c>
      <c r="AD177" s="513"/>
      <c r="AE177" s="513"/>
      <c r="AF177" s="513"/>
      <c r="AG177" s="513"/>
      <c r="AH177" s="513"/>
    </row>
    <row r="178" spans="1:34" s="154" customFormat="1" ht="15" customHeight="1">
      <c r="A178" s="108"/>
      <c r="B178" s="131"/>
      <c r="C178" s="131" t="s">
        <v>21</v>
      </c>
      <c r="D178" s="131"/>
      <c r="E178" s="131"/>
      <c r="F178" s="131"/>
      <c r="G178" s="131"/>
      <c r="H178" s="131"/>
      <c r="I178" s="131"/>
      <c r="J178" s="131"/>
      <c r="K178" s="131"/>
      <c r="L178" s="131"/>
      <c r="N178" s="500"/>
      <c r="O178" s="500"/>
      <c r="P178" s="500"/>
      <c r="Q178" s="512"/>
      <c r="R178" s="512"/>
      <c r="S178" s="512"/>
      <c r="T178" s="512"/>
      <c r="U178" s="512"/>
      <c r="V178" s="512"/>
      <c r="W178" s="512"/>
      <c r="X178" s="506">
        <v>0</v>
      </c>
      <c r="Y178" s="506"/>
      <c r="Z178" s="506"/>
      <c r="AA178" s="506"/>
      <c r="AB178" s="506"/>
      <c r="AC178" s="512">
        <f>Q178+X178</f>
        <v>0</v>
      </c>
      <c r="AD178" s="512"/>
      <c r="AE178" s="512"/>
      <c r="AF178" s="512"/>
      <c r="AG178" s="512"/>
      <c r="AH178" s="512"/>
    </row>
    <row r="179" spans="1:19" ht="9" customHeight="1">
      <c r="A179" s="108"/>
      <c r="D179" s="134"/>
      <c r="E179" s="134"/>
      <c r="F179" s="134"/>
      <c r="G179" s="134"/>
      <c r="H179" s="134"/>
      <c r="I179" s="134"/>
      <c r="J179" s="134"/>
      <c r="K179" s="134"/>
      <c r="L179" s="134"/>
      <c r="M179" s="134"/>
      <c r="N179" s="134"/>
      <c r="O179" s="134"/>
      <c r="P179" s="134"/>
      <c r="Q179" s="134"/>
      <c r="R179" s="134"/>
      <c r="S179" s="134"/>
    </row>
    <row r="180" spans="1:34" s="170" customFormat="1" ht="15" customHeight="1">
      <c r="A180" s="108">
        <v>6</v>
      </c>
      <c r="B180" s="131" t="str">
        <f>IF(AND(V191=0,AC191=0),"",".")</f>
        <v>.</v>
      </c>
      <c r="C180" s="166" t="s">
        <v>22</v>
      </c>
      <c r="D180" s="167"/>
      <c r="E180" s="168"/>
      <c r="F180" s="168"/>
      <c r="G180" s="168"/>
      <c r="H180" s="168"/>
      <c r="I180" s="168"/>
      <c r="J180" s="168"/>
      <c r="K180" s="168"/>
      <c r="L180" s="168"/>
      <c r="M180" s="168"/>
      <c r="N180" s="168"/>
      <c r="O180" s="168"/>
      <c r="P180" s="168"/>
      <c r="Q180" s="168"/>
      <c r="R180" s="132"/>
      <c r="S180" s="154"/>
      <c r="T180" s="132"/>
      <c r="U180" s="132"/>
      <c r="V180" s="169"/>
      <c r="W180" s="169"/>
      <c r="X180" s="169"/>
      <c r="Y180" s="169"/>
      <c r="Z180" s="169"/>
      <c r="AA180" s="169"/>
      <c r="AB180" s="133"/>
      <c r="AC180" s="169"/>
      <c r="AD180" s="169"/>
      <c r="AE180" s="169"/>
      <c r="AF180" s="169"/>
      <c r="AG180" s="169"/>
      <c r="AH180" s="169"/>
    </row>
    <row r="181" spans="1:34" s="170" customFormat="1" ht="15.75" customHeight="1">
      <c r="A181" s="108"/>
      <c r="B181" s="131"/>
      <c r="C181" s="124"/>
      <c r="D181" s="147"/>
      <c r="E181" s="147"/>
      <c r="F181" s="147"/>
      <c r="G181" s="147"/>
      <c r="H181" s="147"/>
      <c r="I181" s="147"/>
      <c r="J181" s="147"/>
      <c r="K181" s="147"/>
      <c r="L181" s="147"/>
      <c r="M181" s="147"/>
      <c r="N181" s="147"/>
      <c r="O181" s="147"/>
      <c r="P181" s="147"/>
      <c r="Q181" s="147"/>
      <c r="R181" s="147"/>
      <c r="S181" s="147"/>
      <c r="T181" s="132"/>
      <c r="U181" s="132"/>
      <c r="V181" s="481">
        <f>V149</f>
        <v>42369</v>
      </c>
      <c r="W181" s="482"/>
      <c r="X181" s="482"/>
      <c r="Y181" s="482"/>
      <c r="Z181" s="482"/>
      <c r="AA181" s="482"/>
      <c r="AB181" s="148"/>
      <c r="AC181" s="481">
        <f>AC149</f>
        <v>42005</v>
      </c>
      <c r="AD181" s="482"/>
      <c r="AE181" s="482"/>
      <c r="AF181" s="482"/>
      <c r="AG181" s="482"/>
      <c r="AH181" s="482"/>
    </row>
    <row r="182" spans="1:34" s="170" customFormat="1" ht="15" customHeight="1">
      <c r="A182" s="108"/>
      <c r="B182" s="131"/>
      <c r="C182" s="171" t="s">
        <v>23</v>
      </c>
      <c r="D182" s="134"/>
      <c r="E182" s="134"/>
      <c r="F182" s="134"/>
      <c r="G182" s="134"/>
      <c r="H182" s="134"/>
      <c r="I182" s="134"/>
      <c r="J182" s="134"/>
      <c r="K182" s="134"/>
      <c r="L182" s="134"/>
      <c r="M182" s="134"/>
      <c r="N182" s="134"/>
      <c r="O182" s="134"/>
      <c r="P182" s="134"/>
      <c r="Q182" s="134"/>
      <c r="R182" s="134"/>
      <c r="S182" s="134"/>
      <c r="T182" s="132"/>
      <c r="U182" s="132"/>
      <c r="V182" s="477">
        <f>SUM(V183:AA184)</f>
        <v>39556885057</v>
      </c>
      <c r="W182" s="477"/>
      <c r="X182" s="477"/>
      <c r="Y182" s="477"/>
      <c r="Z182" s="477"/>
      <c r="AA182" s="477"/>
      <c r="AB182" s="148"/>
      <c r="AC182" s="477">
        <f>SUM(AC183:AH184)</f>
        <v>27050572000</v>
      </c>
      <c r="AD182" s="477"/>
      <c r="AE182" s="477"/>
      <c r="AF182" s="477"/>
      <c r="AG182" s="477"/>
      <c r="AH182" s="477"/>
    </row>
    <row r="183" spans="1:34" s="178" customFormat="1" ht="15" customHeight="1">
      <c r="A183" s="172"/>
      <c r="B183" s="173"/>
      <c r="C183" s="174"/>
      <c r="D183" s="175" t="s">
        <v>24</v>
      </c>
      <c r="E183" s="176"/>
      <c r="F183" s="176"/>
      <c r="G183" s="176"/>
      <c r="H183" s="176"/>
      <c r="I183" s="176"/>
      <c r="J183" s="176"/>
      <c r="K183" s="176"/>
      <c r="L183" s="176"/>
      <c r="M183" s="176"/>
      <c r="N183" s="176"/>
      <c r="O183" s="176"/>
      <c r="P183" s="176"/>
      <c r="Q183" s="176"/>
      <c r="R183" s="176"/>
      <c r="S183" s="176"/>
      <c r="T183" s="147"/>
      <c r="U183" s="147"/>
      <c r="V183" s="488">
        <f>Q176-V184</f>
        <v>938050557</v>
      </c>
      <c r="W183" s="488"/>
      <c r="X183" s="488"/>
      <c r="Y183" s="488"/>
      <c r="Z183" s="488"/>
      <c r="AA183" s="488"/>
      <c r="AB183" s="177"/>
      <c r="AC183" s="488">
        <f>'[5]TM'!$V183</f>
        <v>856997500</v>
      </c>
      <c r="AD183" s="488"/>
      <c r="AE183" s="488"/>
      <c r="AF183" s="488"/>
      <c r="AG183" s="488"/>
      <c r="AH183" s="488"/>
    </row>
    <row r="184" spans="1:34" s="178" customFormat="1" ht="15" customHeight="1">
      <c r="A184" s="172"/>
      <c r="B184" s="173"/>
      <c r="C184" s="174"/>
      <c r="D184" s="175" t="s">
        <v>25</v>
      </c>
      <c r="E184" s="176"/>
      <c r="F184" s="176"/>
      <c r="G184" s="176"/>
      <c r="H184" s="176"/>
      <c r="I184" s="176"/>
      <c r="J184" s="176"/>
      <c r="K184" s="176"/>
      <c r="L184" s="176"/>
      <c r="M184" s="176"/>
      <c r="N184" s="176"/>
      <c r="O184" s="176"/>
      <c r="P184" s="176"/>
      <c r="Q184" s="176"/>
      <c r="R184" s="176"/>
      <c r="S184" s="176"/>
      <c r="T184" s="147"/>
      <c r="U184" s="147"/>
      <c r="V184" s="489">
        <f>38618834500</f>
        <v>38618834500</v>
      </c>
      <c r="W184" s="489"/>
      <c r="X184" s="489"/>
      <c r="Y184" s="489"/>
      <c r="Z184" s="489"/>
      <c r="AA184" s="489"/>
      <c r="AB184" s="177"/>
      <c r="AC184" s="488">
        <f>'[5]TM'!$V184</f>
        <v>26193574500</v>
      </c>
      <c r="AD184" s="488"/>
      <c r="AE184" s="488"/>
      <c r="AF184" s="488"/>
      <c r="AG184" s="488"/>
      <c r="AH184" s="488"/>
    </row>
    <row r="185" spans="1:34" s="170" customFormat="1" ht="15" customHeight="1">
      <c r="A185" s="108"/>
      <c r="B185" s="131"/>
      <c r="C185" s="171" t="s">
        <v>26</v>
      </c>
      <c r="D185" s="134"/>
      <c r="E185" s="134"/>
      <c r="F185" s="134"/>
      <c r="G185" s="134"/>
      <c r="H185" s="134"/>
      <c r="I185" s="134"/>
      <c r="J185" s="134"/>
      <c r="K185" s="134"/>
      <c r="L185" s="134"/>
      <c r="M185" s="134"/>
      <c r="N185" s="134"/>
      <c r="O185" s="134"/>
      <c r="P185" s="134"/>
      <c r="Q185" s="134"/>
      <c r="R185" s="134"/>
      <c r="S185" s="134"/>
      <c r="T185" s="132"/>
      <c r="U185" s="132"/>
      <c r="V185" s="477">
        <f>SUM(V187:AA188)</f>
        <v>0</v>
      </c>
      <c r="W185" s="477"/>
      <c r="X185" s="477"/>
      <c r="Y185" s="477"/>
      <c r="Z185" s="477"/>
      <c r="AA185" s="477"/>
      <c r="AB185" s="148"/>
      <c r="AC185" s="477">
        <f>SUM(AC186:AH187)</f>
        <v>0</v>
      </c>
      <c r="AD185" s="477"/>
      <c r="AE185" s="477"/>
      <c r="AF185" s="477"/>
      <c r="AG185" s="477"/>
      <c r="AH185" s="477"/>
    </row>
    <row r="186" spans="1:34" s="178" customFormat="1" ht="15" customHeight="1" hidden="1">
      <c r="A186" s="172"/>
      <c r="B186" s="173"/>
      <c r="C186" s="174"/>
      <c r="D186" s="175" t="s">
        <v>168</v>
      </c>
      <c r="E186" s="176"/>
      <c r="F186" s="176"/>
      <c r="G186" s="176"/>
      <c r="H186" s="176"/>
      <c r="I186" s="176"/>
      <c r="J186" s="176"/>
      <c r="K186" s="176"/>
      <c r="L186" s="176"/>
      <c r="M186" s="176"/>
      <c r="N186" s="176"/>
      <c r="O186" s="176"/>
      <c r="P186" s="176"/>
      <c r="Q186" s="176"/>
      <c r="R186" s="176"/>
      <c r="S186" s="176"/>
      <c r="T186" s="147"/>
      <c r="U186" s="147"/>
      <c r="V186" s="485"/>
      <c r="W186" s="485"/>
      <c r="X186" s="485"/>
      <c r="Y186" s="485"/>
      <c r="Z186" s="485"/>
      <c r="AA186" s="485"/>
      <c r="AB186" s="177"/>
      <c r="AC186" s="485"/>
      <c r="AD186" s="485"/>
      <c r="AE186" s="485"/>
      <c r="AF186" s="485"/>
      <c r="AG186" s="485"/>
      <c r="AH186" s="485"/>
    </row>
    <row r="187" spans="1:34" s="178" customFormat="1" ht="15" customHeight="1">
      <c r="A187" s="172"/>
      <c r="B187" s="173"/>
      <c r="C187" s="174"/>
      <c r="D187" s="176" t="s">
        <v>463</v>
      </c>
      <c r="E187" s="176"/>
      <c r="F187" s="176"/>
      <c r="G187" s="176"/>
      <c r="H187" s="176"/>
      <c r="I187" s="176"/>
      <c r="J187" s="176"/>
      <c r="K187" s="176"/>
      <c r="L187" s="176"/>
      <c r="M187" s="176"/>
      <c r="N187" s="176"/>
      <c r="O187" s="176"/>
      <c r="P187" s="176"/>
      <c r="Q187" s="176"/>
      <c r="R187" s="176"/>
      <c r="S187" s="176"/>
      <c r="T187" s="147"/>
      <c r="U187" s="147"/>
      <c r="V187" s="485"/>
      <c r="W187" s="485"/>
      <c r="X187" s="485"/>
      <c r="Y187" s="485"/>
      <c r="Z187" s="485"/>
      <c r="AA187" s="485"/>
      <c r="AB187" s="177"/>
      <c r="AC187" s="489"/>
      <c r="AD187" s="489"/>
      <c r="AE187" s="489"/>
      <c r="AF187" s="489"/>
      <c r="AG187" s="489"/>
      <c r="AH187" s="489"/>
    </row>
    <row r="188" spans="1:34" s="178" customFormat="1" ht="15" customHeight="1">
      <c r="A188" s="172"/>
      <c r="B188" s="173"/>
      <c r="C188" s="174"/>
      <c r="D188" s="176" t="s">
        <v>656</v>
      </c>
      <c r="E188" s="176"/>
      <c r="F188" s="176"/>
      <c r="G188" s="176"/>
      <c r="H188" s="176"/>
      <c r="I188" s="176"/>
      <c r="J188" s="176"/>
      <c r="K188" s="176"/>
      <c r="L188" s="176"/>
      <c r="M188" s="176"/>
      <c r="N188" s="176"/>
      <c r="O188" s="176"/>
      <c r="P188" s="176"/>
      <c r="Q188" s="176"/>
      <c r="R188" s="176"/>
      <c r="S188" s="176"/>
      <c r="T188" s="147"/>
      <c r="U188" s="147"/>
      <c r="V188" s="485"/>
      <c r="W188" s="485"/>
      <c r="X188" s="485"/>
      <c r="Y188" s="485"/>
      <c r="Z188" s="485"/>
      <c r="AA188" s="485"/>
      <c r="AB188" s="177"/>
      <c r="AC188" s="306"/>
      <c r="AD188" s="306"/>
      <c r="AE188" s="306"/>
      <c r="AF188" s="306"/>
      <c r="AG188" s="306"/>
      <c r="AH188" s="306"/>
    </row>
    <row r="189" spans="1:34" s="170" customFormat="1" ht="15" customHeight="1">
      <c r="A189" s="108"/>
      <c r="B189" s="131"/>
      <c r="C189" s="171" t="s">
        <v>27</v>
      </c>
      <c r="D189" s="134"/>
      <c r="E189" s="134"/>
      <c r="F189" s="134"/>
      <c r="G189" s="134"/>
      <c r="H189" s="134"/>
      <c r="I189" s="134"/>
      <c r="J189" s="134"/>
      <c r="K189" s="134"/>
      <c r="L189" s="134"/>
      <c r="M189" s="134"/>
      <c r="N189" s="134"/>
      <c r="O189" s="134"/>
      <c r="P189" s="134"/>
      <c r="Q189" s="134"/>
      <c r="R189" s="134"/>
      <c r="S189" s="134"/>
      <c r="T189" s="132"/>
      <c r="U189" s="132"/>
      <c r="V189" s="477">
        <f>X176</f>
        <v>-858302157</v>
      </c>
      <c r="W189" s="477"/>
      <c r="X189" s="477"/>
      <c r="Y189" s="477"/>
      <c r="Z189" s="477"/>
      <c r="AA189" s="477"/>
      <c r="AB189" s="148"/>
      <c r="AC189" s="488">
        <f>'[5]TM'!$V189</f>
        <v>-691888100</v>
      </c>
      <c r="AD189" s="488"/>
      <c r="AE189" s="488"/>
      <c r="AF189" s="488"/>
      <c r="AG189" s="488"/>
      <c r="AH189" s="488"/>
    </row>
    <row r="190" spans="1:19" ht="9" customHeight="1">
      <c r="A190" s="108"/>
      <c r="D190" s="134"/>
      <c r="E190" s="134"/>
      <c r="F190" s="134"/>
      <c r="G190" s="134"/>
      <c r="H190" s="134"/>
      <c r="I190" s="134"/>
      <c r="J190" s="134"/>
      <c r="K190" s="134"/>
      <c r="L190" s="134"/>
      <c r="M190" s="134"/>
      <c r="N190" s="134"/>
      <c r="O190" s="134"/>
      <c r="P190" s="134"/>
      <c r="Q190" s="134"/>
      <c r="R190" s="134"/>
      <c r="S190" s="134"/>
    </row>
    <row r="191" spans="1:34" s="182" customFormat="1" ht="15" customHeight="1" thickBot="1">
      <c r="A191" s="108"/>
      <c r="B191" s="131"/>
      <c r="C191" s="153" t="s">
        <v>641</v>
      </c>
      <c r="D191" s="181"/>
      <c r="E191" s="154"/>
      <c r="F191" s="154"/>
      <c r="G191" s="154"/>
      <c r="H191" s="154"/>
      <c r="I191" s="154"/>
      <c r="J191" s="154"/>
      <c r="K191" s="154"/>
      <c r="L191" s="154"/>
      <c r="M191" s="154"/>
      <c r="N191" s="154"/>
      <c r="O191" s="154"/>
      <c r="P191" s="154"/>
      <c r="Q191" s="154"/>
      <c r="R191" s="154"/>
      <c r="S191" s="154"/>
      <c r="T191" s="154"/>
      <c r="U191" s="154"/>
      <c r="V191" s="479">
        <f>V182+V185+V189</f>
        <v>38698582900</v>
      </c>
      <c r="W191" s="479"/>
      <c r="X191" s="479"/>
      <c r="Y191" s="479"/>
      <c r="Z191" s="479"/>
      <c r="AA191" s="479"/>
      <c r="AB191" s="115"/>
      <c r="AC191" s="479">
        <f>AC182+AC185+AC189</f>
        <v>26358683900</v>
      </c>
      <c r="AD191" s="479"/>
      <c r="AE191" s="479"/>
      <c r="AF191" s="479"/>
      <c r="AG191" s="479"/>
      <c r="AH191" s="479"/>
    </row>
    <row r="192" spans="1:19" ht="9" customHeight="1" thickTop="1">
      <c r="A192" s="108"/>
      <c r="D192" s="134"/>
      <c r="E192" s="134"/>
      <c r="F192" s="134"/>
      <c r="G192" s="134"/>
      <c r="H192" s="134"/>
      <c r="I192" s="134"/>
      <c r="J192" s="134"/>
      <c r="K192" s="134"/>
      <c r="L192" s="134"/>
      <c r="M192" s="134"/>
      <c r="N192" s="134"/>
      <c r="O192" s="134"/>
      <c r="P192" s="134"/>
      <c r="Q192" s="134"/>
      <c r="R192" s="134"/>
      <c r="S192" s="134"/>
    </row>
    <row r="193" spans="1:34" s="182" customFormat="1" ht="45.75" customHeight="1" hidden="1">
      <c r="A193" s="108"/>
      <c r="B193" s="131"/>
      <c r="C193" s="480" t="s">
        <v>685</v>
      </c>
      <c r="D193" s="480"/>
      <c r="E193" s="480"/>
      <c r="F193" s="480"/>
      <c r="G193" s="480"/>
      <c r="H193" s="480"/>
      <c r="I193" s="480"/>
      <c r="J193" s="480"/>
      <c r="K193" s="480"/>
      <c r="L193" s="480"/>
      <c r="M193" s="480"/>
      <c r="N193" s="480"/>
      <c r="O193" s="480"/>
      <c r="P193" s="480"/>
      <c r="Q193" s="480"/>
      <c r="R193" s="480"/>
      <c r="S193" s="480"/>
      <c r="T193" s="480"/>
      <c r="U193" s="480"/>
      <c r="V193" s="480"/>
      <c r="W193" s="480"/>
      <c r="X193" s="480"/>
      <c r="Y193" s="480"/>
      <c r="Z193" s="480"/>
      <c r="AA193" s="480"/>
      <c r="AB193" s="480"/>
      <c r="AC193" s="480"/>
      <c r="AD193" s="480"/>
      <c r="AE193" s="480"/>
      <c r="AF193" s="480"/>
      <c r="AG193" s="480"/>
      <c r="AH193" s="480"/>
    </row>
    <row r="194" spans="1:34" ht="15" customHeight="1">
      <c r="A194" s="108">
        <v>7</v>
      </c>
      <c r="C194" s="127" t="s">
        <v>29</v>
      </c>
      <c r="D194" s="147"/>
      <c r="E194" s="147"/>
      <c r="F194" s="147"/>
      <c r="G194" s="147"/>
      <c r="H194" s="147"/>
      <c r="I194" s="147"/>
      <c r="J194" s="147"/>
      <c r="K194" s="147"/>
      <c r="L194" s="147"/>
      <c r="M194" s="147"/>
      <c r="N194" s="147"/>
      <c r="O194" s="147"/>
      <c r="P194" s="147"/>
      <c r="Q194" s="147"/>
      <c r="R194" s="147"/>
      <c r="S194" s="147"/>
      <c r="V194" s="184"/>
      <c r="W194" s="184"/>
      <c r="X194" s="184"/>
      <c r="Y194" s="184"/>
      <c r="Z194" s="184"/>
      <c r="AA194" s="184"/>
      <c r="AB194" s="484">
        <f>V191-CDKT!D12</f>
        <v>0</v>
      </c>
      <c r="AC194" s="484"/>
      <c r="AD194" s="484"/>
      <c r="AE194" s="484"/>
      <c r="AF194" s="484"/>
      <c r="AG194" s="484"/>
      <c r="AH194" s="484"/>
    </row>
    <row r="195" spans="1:34" ht="29.25" customHeight="1">
      <c r="A195" s="108"/>
      <c r="C195" s="124"/>
      <c r="D195" s="134"/>
      <c r="E195" s="134"/>
      <c r="F195" s="134"/>
      <c r="G195" s="134"/>
      <c r="H195" s="134"/>
      <c r="I195" s="134"/>
      <c r="J195" s="134"/>
      <c r="K195" s="134"/>
      <c r="L195" s="134"/>
      <c r="M195" s="134"/>
      <c r="N195" s="134"/>
      <c r="O195" s="134"/>
      <c r="P195" s="134"/>
      <c r="Q195" s="134"/>
      <c r="R195" s="134"/>
      <c r="S195" s="134"/>
      <c r="V195" s="481">
        <f>V181</f>
        <v>42369</v>
      </c>
      <c r="W195" s="482"/>
      <c r="X195" s="482"/>
      <c r="Y195" s="482"/>
      <c r="Z195" s="482"/>
      <c r="AA195" s="482"/>
      <c r="AB195" s="148"/>
      <c r="AC195" s="481">
        <f>AC181</f>
        <v>42005</v>
      </c>
      <c r="AD195" s="482"/>
      <c r="AE195" s="482"/>
      <c r="AF195" s="482"/>
      <c r="AG195" s="482"/>
      <c r="AH195" s="482"/>
    </row>
    <row r="196" spans="1:34" ht="15" customHeight="1">
      <c r="A196" s="108"/>
      <c r="C196" s="150" t="s">
        <v>465</v>
      </c>
      <c r="V196" s="477">
        <f>CDKT!D16</f>
        <v>10210028771</v>
      </c>
      <c r="W196" s="477"/>
      <c r="X196" s="477"/>
      <c r="Y196" s="477"/>
      <c r="Z196" s="477"/>
      <c r="AA196" s="477"/>
      <c r="AC196" s="483">
        <f>CDKT!E16</f>
        <v>0</v>
      </c>
      <c r="AD196" s="483"/>
      <c r="AE196" s="483"/>
      <c r="AF196" s="483"/>
      <c r="AG196" s="483"/>
      <c r="AH196" s="483"/>
    </row>
    <row r="197" spans="1:34" ht="15" customHeight="1">
      <c r="A197" s="108"/>
      <c r="C197" s="150" t="s">
        <v>169</v>
      </c>
      <c r="V197" s="478">
        <f>CDKT!D17</f>
        <v>20000000000</v>
      </c>
      <c r="W197" s="478"/>
      <c r="X197" s="478"/>
      <c r="Y197" s="478"/>
      <c r="Z197" s="478"/>
      <c r="AA197" s="478"/>
      <c r="AC197" s="478">
        <f>CDKT!E17</f>
        <v>12000000000</v>
      </c>
      <c r="AD197" s="478"/>
      <c r="AE197" s="478"/>
      <c r="AF197" s="478"/>
      <c r="AG197" s="478"/>
      <c r="AH197" s="478"/>
    </row>
    <row r="198" spans="1:34" s="170" customFormat="1" ht="15" customHeight="1">
      <c r="A198" s="108"/>
      <c r="B198" s="131"/>
      <c r="C198" s="171" t="s">
        <v>28</v>
      </c>
      <c r="D198" s="134"/>
      <c r="E198" s="134"/>
      <c r="F198" s="134"/>
      <c r="G198" s="134"/>
      <c r="H198" s="134"/>
      <c r="I198" s="134"/>
      <c r="J198" s="134"/>
      <c r="K198" s="134"/>
      <c r="L198" s="134"/>
      <c r="M198" s="134"/>
      <c r="N198" s="134"/>
      <c r="O198" s="134"/>
      <c r="P198" s="134"/>
      <c r="Q198" s="134"/>
      <c r="R198" s="134"/>
      <c r="S198" s="134"/>
      <c r="T198" s="132"/>
      <c r="U198" s="132"/>
      <c r="V198" s="477">
        <f>CDPS!H15</f>
        <v>35200318477</v>
      </c>
      <c r="W198" s="477"/>
      <c r="X198" s="477"/>
      <c r="Y198" s="477"/>
      <c r="Z198" s="477"/>
      <c r="AA198" s="477"/>
      <c r="AB198" s="148"/>
      <c r="AC198" s="477">
        <f>'[5]TM'!$V$198</f>
        <v>50137763087</v>
      </c>
      <c r="AD198" s="477"/>
      <c r="AE198" s="477"/>
      <c r="AF198" s="477"/>
      <c r="AG198" s="477"/>
      <c r="AH198" s="477"/>
    </row>
    <row r="199" spans="1:34" ht="15" customHeight="1">
      <c r="A199" s="108"/>
      <c r="C199" s="150" t="s">
        <v>320</v>
      </c>
      <c r="V199" s="493">
        <f>SUM(V200:AA201)</f>
        <v>97520000</v>
      </c>
      <c r="W199" s="493"/>
      <c r="X199" s="493"/>
      <c r="Y199" s="493"/>
      <c r="Z199" s="493"/>
      <c r="AA199" s="493"/>
      <c r="AB199" s="185"/>
      <c r="AC199" s="493">
        <f>SUM(AC200:AH201)</f>
        <v>0</v>
      </c>
      <c r="AD199" s="493"/>
      <c r="AE199" s="493"/>
      <c r="AF199" s="493"/>
      <c r="AG199" s="493"/>
      <c r="AH199" s="493"/>
    </row>
    <row r="200" spans="1:34" s="147" customFormat="1" ht="15" customHeight="1">
      <c r="A200" s="172"/>
      <c r="B200" s="173"/>
      <c r="C200" s="307" t="s">
        <v>657</v>
      </c>
      <c r="V200" s="487">
        <f>CDKT!D20</f>
        <v>97520000</v>
      </c>
      <c r="W200" s="487"/>
      <c r="X200" s="487"/>
      <c r="Y200" s="487"/>
      <c r="Z200" s="487"/>
      <c r="AA200" s="487"/>
      <c r="AB200" s="308"/>
      <c r="AC200" s="487"/>
      <c r="AD200" s="487"/>
      <c r="AE200" s="487"/>
      <c r="AF200" s="487"/>
      <c r="AG200" s="487"/>
      <c r="AH200" s="487"/>
    </row>
    <row r="201" spans="1:34" s="147" customFormat="1" ht="15" customHeight="1">
      <c r="A201" s="172"/>
      <c r="B201" s="173"/>
      <c r="C201" s="307" t="s">
        <v>658</v>
      </c>
      <c r="V201" s="487">
        <v>0</v>
      </c>
      <c r="W201" s="487"/>
      <c r="X201" s="487"/>
      <c r="Y201" s="487"/>
      <c r="Z201" s="487"/>
      <c r="AA201" s="487"/>
      <c r="AB201" s="308"/>
      <c r="AC201" s="487"/>
      <c r="AD201" s="487"/>
      <c r="AE201" s="487"/>
      <c r="AF201" s="487"/>
      <c r="AG201" s="487"/>
      <c r="AH201" s="487"/>
    </row>
    <row r="202" spans="1:34" ht="15" customHeight="1">
      <c r="A202" s="108"/>
      <c r="C202" s="150" t="s">
        <v>387</v>
      </c>
      <c r="V202" s="487">
        <f>CDKT!D21</f>
        <v>-1482963054</v>
      </c>
      <c r="W202" s="487"/>
      <c r="X202" s="487"/>
      <c r="Y202" s="487"/>
      <c r="Z202" s="487"/>
      <c r="AA202" s="487"/>
      <c r="AB202" s="185"/>
      <c r="AC202" s="487">
        <f>CDKT!E21</f>
        <v>-2110896996</v>
      </c>
      <c r="AD202" s="487"/>
      <c r="AE202" s="487"/>
      <c r="AF202" s="487"/>
      <c r="AG202" s="487"/>
      <c r="AH202" s="487"/>
    </row>
    <row r="203" spans="1:28" ht="15" customHeight="1">
      <c r="A203" s="108"/>
      <c r="C203" s="150"/>
      <c r="AB203" s="185"/>
    </row>
    <row r="204" spans="1:34" s="182" customFormat="1" ht="15" customHeight="1" thickBot="1">
      <c r="A204" s="108"/>
      <c r="B204" s="131"/>
      <c r="C204" s="153" t="s">
        <v>641</v>
      </c>
      <c r="D204" s="181"/>
      <c r="E204" s="154"/>
      <c r="F204" s="154"/>
      <c r="G204" s="154"/>
      <c r="H204" s="154"/>
      <c r="I204" s="154"/>
      <c r="J204" s="154"/>
      <c r="K204" s="154"/>
      <c r="L204" s="154"/>
      <c r="M204" s="154"/>
      <c r="N204" s="154"/>
      <c r="O204" s="154"/>
      <c r="P204" s="154"/>
      <c r="Q204" s="154"/>
      <c r="R204" s="154"/>
      <c r="S204" s="154"/>
      <c r="T204" s="154"/>
      <c r="U204" s="154"/>
      <c r="V204" s="479">
        <f>V197+V198+V199+V196+V202</f>
        <v>64024904194</v>
      </c>
      <c r="W204" s="479"/>
      <c r="X204" s="479"/>
      <c r="Y204" s="479"/>
      <c r="Z204" s="479"/>
      <c r="AA204" s="479"/>
      <c r="AB204" s="115"/>
      <c r="AC204" s="479">
        <f>AC197+AC198+AC199+AC196+AC202</f>
        <v>60026866091</v>
      </c>
      <c r="AD204" s="479"/>
      <c r="AE204" s="479"/>
      <c r="AF204" s="479"/>
      <c r="AG204" s="479"/>
      <c r="AH204" s="479"/>
    </row>
    <row r="205" spans="1:34" ht="9" customHeight="1" thickTop="1">
      <c r="A205" s="108"/>
      <c r="D205" s="134"/>
      <c r="E205" s="134"/>
      <c r="F205" s="134"/>
      <c r="G205" s="134"/>
      <c r="H205" s="134"/>
      <c r="I205" s="134"/>
      <c r="J205" s="134"/>
      <c r="K205" s="134"/>
      <c r="L205" s="134"/>
      <c r="M205" s="134"/>
      <c r="N205" s="134"/>
      <c r="O205" s="134"/>
      <c r="P205" s="134"/>
      <c r="Q205" s="134"/>
      <c r="R205" s="134"/>
      <c r="S205" s="134"/>
      <c r="V205" s="515"/>
      <c r="W205" s="515"/>
      <c r="X205" s="515"/>
      <c r="Y205" s="515"/>
      <c r="Z205" s="515"/>
      <c r="AA205" s="515"/>
      <c r="AC205" s="515"/>
      <c r="AD205" s="515"/>
      <c r="AE205" s="515"/>
      <c r="AF205" s="515"/>
      <c r="AG205" s="515"/>
      <c r="AH205" s="515"/>
    </row>
    <row r="206" spans="1:21" ht="15" customHeight="1">
      <c r="A206" s="108">
        <v>8</v>
      </c>
      <c r="B206" s="131" t="str">
        <f>IF(AND(V210=0,AC210=0),"",".")</f>
        <v>.</v>
      </c>
      <c r="C206" s="127" t="s">
        <v>31</v>
      </c>
      <c r="D206" s="186"/>
      <c r="E206" s="186"/>
      <c r="F206" s="186"/>
      <c r="G206" s="186"/>
      <c r="H206" s="186"/>
      <c r="I206" s="186"/>
      <c r="J206" s="186"/>
      <c r="K206" s="186"/>
      <c r="L206" s="186"/>
      <c r="M206" s="186"/>
      <c r="N206" s="186"/>
      <c r="O206" s="186"/>
      <c r="P206" s="186"/>
      <c r="Q206" s="186"/>
      <c r="R206" s="186"/>
      <c r="S206" s="186"/>
      <c r="T206" s="186"/>
      <c r="U206" s="186"/>
    </row>
    <row r="207" spans="1:34" ht="20.25" customHeight="1">
      <c r="A207" s="108">
        <f>IF(B207&lt;&gt;"",COUNTIF($B$9:B207,"."),"")</f>
      </c>
      <c r="C207" s="124"/>
      <c r="D207" s="186"/>
      <c r="E207" s="186"/>
      <c r="F207" s="186"/>
      <c r="G207" s="186"/>
      <c r="H207" s="186"/>
      <c r="I207" s="186"/>
      <c r="J207" s="186"/>
      <c r="K207" s="186"/>
      <c r="L207" s="186"/>
      <c r="M207" s="186"/>
      <c r="N207" s="186"/>
      <c r="O207" s="186"/>
      <c r="P207" s="186"/>
      <c r="Q207" s="186"/>
      <c r="R207" s="186"/>
      <c r="S207" s="186"/>
      <c r="T207" s="186"/>
      <c r="U207" s="186"/>
      <c r="V207" s="481">
        <f>V195</f>
        <v>42369</v>
      </c>
      <c r="W207" s="482"/>
      <c r="X207" s="482"/>
      <c r="Y207" s="482"/>
      <c r="Z207" s="482"/>
      <c r="AA207" s="482"/>
      <c r="AB207" s="148"/>
      <c r="AC207" s="481">
        <f>AC195</f>
        <v>42005</v>
      </c>
      <c r="AD207" s="482"/>
      <c r="AE207" s="482"/>
      <c r="AF207" s="482"/>
      <c r="AG207" s="482"/>
      <c r="AH207" s="482"/>
    </row>
    <row r="208" spans="1:34" ht="15" customHeight="1">
      <c r="A208" s="108">
        <f>IF(B208&lt;&gt;"",COUNTIF($B$9:B208,"."),"")</f>
      </c>
      <c r="C208" s="150" t="s">
        <v>33</v>
      </c>
      <c r="D208" s="186"/>
      <c r="E208" s="186"/>
      <c r="F208" s="186"/>
      <c r="G208" s="186"/>
      <c r="H208" s="186"/>
      <c r="I208" s="186"/>
      <c r="J208" s="186"/>
      <c r="K208" s="186"/>
      <c r="L208" s="186"/>
      <c r="M208" s="186"/>
      <c r="N208" s="186"/>
      <c r="O208" s="186"/>
      <c r="P208" s="186"/>
      <c r="Q208" s="186"/>
      <c r="R208" s="186"/>
      <c r="S208" s="186"/>
      <c r="T208" s="186"/>
      <c r="U208" s="186"/>
      <c r="V208" s="477">
        <v>1251270075</v>
      </c>
      <c r="W208" s="477"/>
      <c r="X208" s="477"/>
      <c r="Y208" s="477"/>
      <c r="Z208" s="477"/>
      <c r="AA208" s="477"/>
      <c r="AC208" s="477">
        <v>1251270075</v>
      </c>
      <c r="AD208" s="477"/>
      <c r="AE208" s="477"/>
      <c r="AF208" s="477"/>
      <c r="AG208" s="477"/>
      <c r="AH208" s="477"/>
    </row>
    <row r="209" spans="1:21" ht="15" customHeight="1">
      <c r="A209" s="108">
        <f>IF(B209&lt;&gt;"",COUNTIF($B$9:B209,"."),"")</f>
      </c>
      <c r="C209" s="150"/>
      <c r="D209" s="188"/>
      <c r="E209" s="186"/>
      <c r="F209" s="186"/>
      <c r="G209" s="186"/>
      <c r="H209" s="186"/>
      <c r="I209" s="186"/>
      <c r="J209" s="189"/>
      <c r="K209" s="189"/>
      <c r="L209" s="189"/>
      <c r="M209" s="189"/>
      <c r="N209" s="189"/>
      <c r="O209" s="189"/>
      <c r="P209" s="189"/>
      <c r="Q209" s="189"/>
      <c r="R209" s="189"/>
      <c r="S209" s="189"/>
      <c r="T209" s="189"/>
      <c r="U209" s="189"/>
    </row>
    <row r="210" spans="1:34" s="154" customFormat="1" ht="15" customHeight="1" thickBot="1">
      <c r="A210" s="108">
        <f>IF(B210&lt;&gt;"",COUNTIF($B$9:B210,"."),"")</f>
      </c>
      <c r="B210" s="131"/>
      <c r="C210" s="153" t="s">
        <v>641</v>
      </c>
      <c r="D210" s="190"/>
      <c r="E210" s="191"/>
      <c r="F210" s="191"/>
      <c r="G210" s="191"/>
      <c r="H210" s="191"/>
      <c r="I210" s="191"/>
      <c r="J210" s="192"/>
      <c r="K210" s="192"/>
      <c r="L210" s="192"/>
      <c r="M210" s="192"/>
      <c r="N210" s="192"/>
      <c r="O210" s="192"/>
      <c r="P210" s="192"/>
      <c r="Q210" s="192"/>
      <c r="R210" s="192"/>
      <c r="S210" s="192"/>
      <c r="T210" s="192"/>
      <c r="U210" s="192"/>
      <c r="V210" s="499">
        <f>SUM(V208:AA209)</f>
        <v>1251270075</v>
      </c>
      <c r="W210" s="499"/>
      <c r="X210" s="499"/>
      <c r="Y210" s="499"/>
      <c r="Z210" s="499"/>
      <c r="AA210" s="499"/>
      <c r="AB210" s="155"/>
      <c r="AC210" s="499">
        <f>SUM(AC208:AH209)</f>
        <v>1251270075</v>
      </c>
      <c r="AD210" s="499"/>
      <c r="AE210" s="499"/>
      <c r="AF210" s="499"/>
      <c r="AG210" s="499"/>
      <c r="AH210" s="499"/>
    </row>
    <row r="211" spans="1:34" ht="12" customHeight="1" thickTop="1">
      <c r="A211" s="108">
        <f>IF(B211&lt;&gt;"",COUNTIF($B$9:B211,"."),"")</f>
      </c>
      <c r="D211" s="193"/>
      <c r="E211" s="186"/>
      <c r="F211" s="186"/>
      <c r="G211" s="186"/>
      <c r="H211" s="186"/>
      <c r="I211" s="186"/>
      <c r="J211" s="194"/>
      <c r="K211" s="194"/>
      <c r="L211" s="194"/>
      <c r="M211" s="194"/>
      <c r="N211" s="194"/>
      <c r="O211" s="194"/>
      <c r="P211" s="194"/>
      <c r="Q211" s="194"/>
      <c r="R211" s="194"/>
      <c r="S211" s="194"/>
      <c r="T211" s="194"/>
      <c r="U211" s="194"/>
      <c r="V211" s="180"/>
      <c r="W211" s="180"/>
      <c r="X211" s="180"/>
      <c r="Y211" s="180"/>
      <c r="Z211" s="180"/>
      <c r="AA211" s="180"/>
      <c r="AB211" s="180"/>
      <c r="AC211" s="180"/>
      <c r="AD211" s="180"/>
      <c r="AE211" s="180"/>
      <c r="AF211" s="180"/>
      <c r="AG211" s="180"/>
      <c r="AH211" s="180"/>
    </row>
    <row r="212" spans="1:34" ht="42.75" customHeight="1">
      <c r="A212" s="108">
        <f>IF(B212&lt;&gt;"",COUNTIF($B$9:B212,"."),"")</f>
      </c>
      <c r="C212" s="516" t="s">
        <v>35</v>
      </c>
      <c r="D212" s="516"/>
      <c r="E212" s="516"/>
      <c r="F212" s="516"/>
      <c r="G212" s="516"/>
      <c r="H212" s="516"/>
      <c r="I212" s="516"/>
      <c r="J212" s="516"/>
      <c r="K212" s="516"/>
      <c r="L212" s="516"/>
      <c r="M212" s="516"/>
      <c r="N212" s="516"/>
      <c r="O212" s="516"/>
      <c r="P212" s="516"/>
      <c r="Q212" s="516"/>
      <c r="R212" s="516"/>
      <c r="S212" s="516"/>
      <c r="T212" s="516"/>
      <c r="U212" s="516"/>
      <c r="V212" s="516"/>
      <c r="W212" s="516"/>
      <c r="X212" s="516"/>
      <c r="Y212" s="516"/>
      <c r="Z212" s="516"/>
      <c r="AA212" s="516"/>
      <c r="AB212" s="516"/>
      <c r="AC212" s="516"/>
      <c r="AD212" s="516"/>
      <c r="AE212" s="516"/>
      <c r="AF212" s="516"/>
      <c r="AG212" s="516"/>
      <c r="AH212" s="516"/>
    </row>
    <row r="213" spans="1:34" s="170" customFormat="1" ht="12" customHeight="1">
      <c r="A213" s="108">
        <f>IF(B213&lt;&gt;"",COUNTIF($B$9:B213,"."),"")</f>
      </c>
      <c r="B213" s="131"/>
      <c r="C213" s="134"/>
      <c r="D213" s="186"/>
      <c r="E213" s="186"/>
      <c r="F213" s="186"/>
      <c r="G213" s="186"/>
      <c r="H213" s="186"/>
      <c r="I213" s="186"/>
      <c r="J213" s="186"/>
      <c r="K213" s="186"/>
      <c r="L213" s="186"/>
      <c r="M213" s="186"/>
      <c r="N213" s="186"/>
      <c r="O213" s="186"/>
      <c r="P213" s="186"/>
      <c r="Q213" s="186"/>
      <c r="R213" s="186"/>
      <c r="S213" s="186"/>
      <c r="T213" s="186"/>
      <c r="U213" s="186"/>
      <c r="V213" s="133"/>
      <c r="W213" s="133"/>
      <c r="X213" s="133"/>
      <c r="Y213" s="133"/>
      <c r="Z213" s="133"/>
      <c r="AA213" s="133"/>
      <c r="AB213" s="133"/>
      <c r="AC213" s="133"/>
      <c r="AD213" s="133"/>
      <c r="AE213" s="133"/>
      <c r="AF213" s="133"/>
      <c r="AG213" s="133"/>
      <c r="AH213" s="133"/>
    </row>
    <row r="214" spans="1:34" s="170" customFormat="1" ht="15" customHeight="1">
      <c r="A214" s="108">
        <v>9</v>
      </c>
      <c r="B214" s="131" t="str">
        <f>IF(AND(V219=0,AC219=0),"",".")</f>
        <v>.</v>
      </c>
      <c r="C214" s="166" t="s">
        <v>684</v>
      </c>
      <c r="D214" s="132"/>
      <c r="E214" s="132"/>
      <c r="F214" s="132"/>
      <c r="G214" s="132"/>
      <c r="H214" s="132"/>
      <c r="I214" s="132"/>
      <c r="J214" s="132"/>
      <c r="K214" s="132"/>
      <c r="L214" s="132"/>
      <c r="M214" s="132"/>
      <c r="N214" s="132"/>
      <c r="O214" s="132"/>
      <c r="P214" s="132"/>
      <c r="Q214" s="132"/>
      <c r="R214" s="132"/>
      <c r="S214" s="132"/>
      <c r="T214" s="132"/>
      <c r="U214" s="132"/>
      <c r="V214" s="133"/>
      <c r="W214" s="133"/>
      <c r="X214" s="133"/>
      <c r="Y214" s="133"/>
      <c r="Z214" s="133"/>
      <c r="AA214" s="133"/>
      <c r="AB214" s="133"/>
      <c r="AC214" s="133"/>
      <c r="AD214" s="133"/>
      <c r="AE214" s="133"/>
      <c r="AF214" s="133"/>
      <c r="AG214" s="133"/>
      <c r="AH214" s="133"/>
    </row>
    <row r="215" spans="1:34" s="170" customFormat="1" ht="19.5" customHeight="1">
      <c r="A215" s="108">
        <f>IF(B215&lt;&gt;"",COUNTIF($B$9:B215,"."),"")</f>
      </c>
      <c r="B215" s="131"/>
      <c r="C215" s="124"/>
      <c r="D215" s="147"/>
      <c r="E215" s="147"/>
      <c r="F215" s="147"/>
      <c r="G215" s="147"/>
      <c r="H215" s="147"/>
      <c r="I215" s="147"/>
      <c r="J215" s="147"/>
      <c r="K215" s="147"/>
      <c r="L215" s="147"/>
      <c r="M215" s="147"/>
      <c r="N215" s="147"/>
      <c r="O215" s="147"/>
      <c r="P215" s="147"/>
      <c r="Q215" s="147"/>
      <c r="R215" s="147"/>
      <c r="S215" s="147"/>
      <c r="T215" s="132"/>
      <c r="U215" s="132"/>
      <c r="V215" s="481">
        <f>V207</f>
        <v>42369</v>
      </c>
      <c r="W215" s="482"/>
      <c r="X215" s="482"/>
      <c r="Y215" s="482"/>
      <c r="Z215" s="482"/>
      <c r="AA215" s="482"/>
      <c r="AB215" s="148"/>
      <c r="AC215" s="481">
        <f>AC207</f>
        <v>42005</v>
      </c>
      <c r="AD215" s="482"/>
      <c r="AE215" s="482"/>
      <c r="AF215" s="482"/>
      <c r="AG215" s="482"/>
      <c r="AH215" s="482"/>
    </row>
    <row r="216" spans="1:34" s="170" customFormat="1" ht="15" customHeight="1">
      <c r="A216" s="108">
        <f>IF(B216&lt;&gt;"",COUNTIF($B$9:B216,"."),"")</f>
      </c>
      <c r="B216" s="131"/>
      <c r="C216" s="171" t="s">
        <v>464</v>
      </c>
      <c r="D216" s="134"/>
      <c r="E216" s="134"/>
      <c r="F216" s="134"/>
      <c r="G216" s="134"/>
      <c r="H216" s="134"/>
      <c r="I216" s="134"/>
      <c r="J216" s="134"/>
      <c r="K216" s="134"/>
      <c r="L216" s="134"/>
      <c r="M216" s="134"/>
      <c r="N216" s="134"/>
      <c r="O216" s="134"/>
      <c r="P216" s="134"/>
      <c r="Q216" s="134"/>
      <c r="R216" s="134"/>
      <c r="S216" s="134"/>
      <c r="T216" s="132"/>
      <c r="U216" s="132"/>
      <c r="V216" s="477">
        <f>450000000+225000000+675000000</f>
        <v>1350000000</v>
      </c>
      <c r="W216" s="477"/>
      <c r="X216" s="477"/>
      <c r="Y216" s="477"/>
      <c r="Z216" s="477"/>
      <c r="AA216" s="477"/>
      <c r="AB216" s="148"/>
      <c r="AC216" s="477">
        <f>450000000+225000000+675000000</f>
        <v>1350000000</v>
      </c>
      <c r="AD216" s="477"/>
      <c r="AE216" s="477"/>
      <c r="AF216" s="477"/>
      <c r="AG216" s="477"/>
      <c r="AH216" s="477"/>
    </row>
    <row r="217" spans="1:34" s="170" customFormat="1" ht="15" customHeight="1">
      <c r="A217" s="108">
        <f>IF(B217&lt;&gt;"",COUNTIF($B$9:B217,"."),"")</f>
      </c>
      <c r="B217" s="131"/>
      <c r="C217" s="171"/>
      <c r="D217" s="134"/>
      <c r="E217" s="134"/>
      <c r="F217" s="134"/>
      <c r="G217" s="134"/>
      <c r="H217" s="134"/>
      <c r="I217" s="134"/>
      <c r="J217" s="134"/>
      <c r="K217" s="134"/>
      <c r="L217" s="134"/>
      <c r="M217" s="134"/>
      <c r="N217" s="134"/>
      <c r="O217" s="134"/>
      <c r="P217" s="134"/>
      <c r="Q217" s="134"/>
      <c r="R217" s="134"/>
      <c r="S217" s="134"/>
      <c r="T217" s="132"/>
      <c r="U217" s="132"/>
      <c r="V217" s="477"/>
      <c r="W217" s="477"/>
      <c r="X217" s="477"/>
      <c r="Y217" s="477"/>
      <c r="Z217" s="477"/>
      <c r="AA217" s="477"/>
      <c r="AB217" s="148"/>
      <c r="AC217" s="477"/>
      <c r="AD217" s="477"/>
      <c r="AE217" s="477"/>
      <c r="AF217" s="477"/>
      <c r="AG217" s="477"/>
      <c r="AH217" s="477"/>
    </row>
    <row r="218" spans="1:34" s="170" customFormat="1" ht="15" customHeight="1">
      <c r="A218" s="108">
        <f>IF(B218&lt;&gt;"",COUNTIF($B$9:B218,"."),"")</f>
      </c>
      <c r="B218" s="134"/>
      <c r="C218" s="171"/>
      <c r="D218" s="147"/>
      <c r="E218" s="132"/>
      <c r="F218" s="132"/>
      <c r="G218" s="132"/>
      <c r="H218" s="132"/>
      <c r="I218" s="132"/>
      <c r="J218" s="132"/>
      <c r="K218" s="132"/>
      <c r="L218" s="132"/>
      <c r="M218" s="132"/>
      <c r="N218" s="132"/>
      <c r="O218" s="132"/>
      <c r="P218" s="132"/>
      <c r="Q218" s="132"/>
      <c r="R218" s="132"/>
      <c r="S218" s="132"/>
      <c r="T218" s="132"/>
      <c r="U218" s="132"/>
      <c r="V218" s="179"/>
      <c r="W218" s="179"/>
      <c r="X218" s="179"/>
      <c r="Y218" s="179"/>
      <c r="Z218" s="179"/>
      <c r="AA218" s="179"/>
      <c r="AB218" s="148"/>
      <c r="AC218" s="179"/>
      <c r="AD218" s="179"/>
      <c r="AE218" s="179"/>
      <c r="AF218" s="179"/>
      <c r="AG218" s="179"/>
      <c r="AH218" s="179"/>
    </row>
    <row r="219" spans="1:34" s="182" customFormat="1" ht="15" customHeight="1" thickBot="1">
      <c r="A219" s="108">
        <f>IF(B219&lt;&gt;"",COUNTIF($B$9:B219,"."),"")</f>
      </c>
      <c r="B219" s="131"/>
      <c r="C219" s="153" t="s">
        <v>641</v>
      </c>
      <c r="D219" s="181"/>
      <c r="E219" s="154"/>
      <c r="F219" s="154"/>
      <c r="G219" s="154"/>
      <c r="H219" s="154"/>
      <c r="I219" s="154"/>
      <c r="J219" s="154"/>
      <c r="K219" s="154"/>
      <c r="L219" s="154"/>
      <c r="M219" s="154"/>
      <c r="N219" s="154"/>
      <c r="O219" s="154"/>
      <c r="P219" s="154"/>
      <c r="Q219" s="154"/>
      <c r="R219" s="154"/>
      <c r="S219" s="154"/>
      <c r="T219" s="154"/>
      <c r="U219" s="154"/>
      <c r="V219" s="479">
        <f>SUM(V216:AA218)</f>
        <v>1350000000</v>
      </c>
      <c r="W219" s="479"/>
      <c r="X219" s="479"/>
      <c r="Y219" s="479"/>
      <c r="Z219" s="479"/>
      <c r="AA219" s="479"/>
      <c r="AB219" s="115"/>
      <c r="AC219" s="479">
        <f>SUM(AC216:AH218)</f>
        <v>1350000000</v>
      </c>
      <c r="AD219" s="479"/>
      <c r="AE219" s="479"/>
      <c r="AF219" s="479"/>
      <c r="AG219" s="479"/>
      <c r="AH219" s="479"/>
    </row>
    <row r="220" spans="1:34" s="182" customFormat="1" ht="12" customHeight="1" thickTop="1">
      <c r="A220" s="108"/>
      <c r="B220" s="131"/>
      <c r="C220" s="153"/>
      <c r="D220" s="181"/>
      <c r="E220" s="154"/>
      <c r="F220" s="154"/>
      <c r="G220" s="154"/>
      <c r="H220" s="154"/>
      <c r="I220" s="154"/>
      <c r="J220" s="154"/>
      <c r="K220" s="154"/>
      <c r="L220" s="154"/>
      <c r="M220" s="154"/>
      <c r="N220" s="154"/>
      <c r="O220" s="154"/>
      <c r="P220" s="154"/>
      <c r="Q220" s="154"/>
      <c r="R220" s="154"/>
      <c r="S220" s="154"/>
      <c r="T220" s="154"/>
      <c r="U220" s="154"/>
      <c r="V220" s="115"/>
      <c r="W220" s="115"/>
      <c r="X220" s="115"/>
      <c r="Y220" s="115"/>
      <c r="Z220" s="115"/>
      <c r="AA220" s="115"/>
      <c r="AB220" s="115"/>
      <c r="AC220" s="115"/>
      <c r="AD220" s="115"/>
      <c r="AE220" s="115"/>
      <c r="AF220" s="115"/>
      <c r="AG220" s="115"/>
      <c r="AH220" s="115"/>
    </row>
    <row r="221" spans="1:34" ht="15" customHeight="1">
      <c r="A221" s="108">
        <v>10</v>
      </c>
      <c r="B221" s="131" t="str">
        <f>IF(AND(AC233=0,AC242=0,'[2]TSCDHH'!O19=0,'[2]TSCDHH'!O29=0),"",".")</f>
        <v>.</v>
      </c>
      <c r="C221" s="131" t="s">
        <v>36</v>
      </c>
      <c r="D221" s="186"/>
      <c r="E221" s="186"/>
      <c r="F221" s="186"/>
      <c r="G221" s="186"/>
      <c r="H221" s="186"/>
      <c r="I221" s="186"/>
      <c r="J221" s="186"/>
      <c r="K221" s="186"/>
      <c r="L221" s="186"/>
      <c r="M221" s="186"/>
      <c r="N221" s="186"/>
      <c r="O221" s="195"/>
      <c r="P221" s="195"/>
      <c r="Q221" s="195"/>
      <c r="R221" s="195"/>
      <c r="S221" s="195"/>
      <c r="T221" s="195"/>
      <c r="U221" s="195"/>
      <c r="V221" s="196"/>
      <c r="AH221" s="177"/>
    </row>
    <row r="222" spans="1:34" ht="15" customHeight="1">
      <c r="A222" s="197"/>
      <c r="B222" s="157"/>
      <c r="C222" s="157"/>
      <c r="D222" s="195"/>
      <c r="E222" s="195"/>
      <c r="F222" s="195"/>
      <c r="G222" s="195"/>
      <c r="H222" s="195"/>
      <c r="I222" s="195"/>
      <c r="J222" s="195"/>
      <c r="K222" s="195"/>
      <c r="L222" s="195"/>
      <c r="M222" s="195"/>
      <c r="N222" s="195"/>
      <c r="O222" s="195"/>
      <c r="P222" s="195"/>
      <c r="Q222" s="195"/>
      <c r="R222" s="195"/>
      <c r="S222" s="195"/>
      <c r="T222" s="195"/>
      <c r="U222" s="195"/>
      <c r="V222" s="196"/>
      <c r="AH222" s="177" t="s">
        <v>243</v>
      </c>
    </row>
    <row r="223" spans="1:34" ht="15" customHeight="1">
      <c r="A223" s="197"/>
      <c r="B223" s="157"/>
      <c r="C223" s="517" t="s">
        <v>244</v>
      </c>
      <c r="D223" s="517"/>
      <c r="E223" s="517"/>
      <c r="F223" s="186"/>
      <c r="G223" s="186"/>
      <c r="J223" s="199"/>
      <c r="K223" s="519" t="s">
        <v>259</v>
      </c>
      <c r="L223" s="519"/>
      <c r="M223" s="519"/>
      <c r="N223" s="519"/>
      <c r="O223" s="519"/>
      <c r="P223" s="519"/>
      <c r="Q223" s="519" t="s">
        <v>260</v>
      </c>
      <c r="R223" s="519"/>
      <c r="S223" s="519"/>
      <c r="T223" s="519"/>
      <c r="U223" s="519"/>
      <c r="V223" s="519"/>
      <c r="W223" s="519" t="s">
        <v>37</v>
      </c>
      <c r="X223" s="519"/>
      <c r="Y223" s="519"/>
      <c r="Z223" s="519"/>
      <c r="AA223" s="519"/>
      <c r="AB223" s="519"/>
      <c r="AC223" s="519" t="s">
        <v>641</v>
      </c>
      <c r="AD223" s="519"/>
      <c r="AE223" s="519"/>
      <c r="AF223" s="519"/>
      <c r="AG223" s="519"/>
      <c r="AH223" s="519"/>
    </row>
    <row r="224" spans="1:34" ht="15" customHeight="1">
      <c r="A224" s="197"/>
      <c r="B224" s="157"/>
      <c r="C224" s="518"/>
      <c r="D224" s="517"/>
      <c r="E224" s="517"/>
      <c r="F224" s="186"/>
      <c r="G224" s="186"/>
      <c r="H224" s="199"/>
      <c r="J224" s="199"/>
      <c r="K224" s="520"/>
      <c r="L224" s="520"/>
      <c r="M224" s="520"/>
      <c r="N224" s="520"/>
      <c r="O224" s="520"/>
      <c r="P224" s="520"/>
      <c r="Q224" s="520"/>
      <c r="R224" s="520"/>
      <c r="S224" s="520"/>
      <c r="T224" s="520"/>
      <c r="U224" s="520"/>
      <c r="V224" s="520"/>
      <c r="W224" s="520"/>
      <c r="X224" s="520"/>
      <c r="Y224" s="520"/>
      <c r="Z224" s="520"/>
      <c r="AA224" s="520"/>
      <c r="AB224" s="520"/>
      <c r="AC224" s="520"/>
      <c r="AD224" s="520"/>
      <c r="AE224" s="520"/>
      <c r="AF224" s="520"/>
      <c r="AG224" s="520"/>
      <c r="AH224" s="520"/>
    </row>
    <row r="225" spans="1:34" ht="15" customHeight="1">
      <c r="A225" s="197"/>
      <c r="B225" s="157"/>
      <c r="C225" s="201" t="s">
        <v>38</v>
      </c>
      <c r="D225" s="216"/>
      <c r="E225" s="217"/>
      <c r="F225" s="203"/>
      <c r="G225" s="203"/>
      <c r="H225" s="203"/>
      <c r="I225" s="204"/>
      <c r="J225" s="203"/>
      <c r="K225" s="200"/>
      <c r="L225" s="200"/>
      <c r="M225" s="200"/>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row>
    <row r="226" spans="1:34" s="154" customFormat="1" ht="15" customHeight="1">
      <c r="A226" s="197"/>
      <c r="B226" s="157"/>
      <c r="C226" s="205" t="s">
        <v>393</v>
      </c>
      <c r="D226" s="205"/>
      <c r="E226" s="205"/>
      <c r="F226" s="205"/>
      <c r="G226" s="205"/>
      <c r="H226" s="205"/>
      <c r="I226" s="205"/>
      <c r="J226" s="155"/>
      <c r="K226" s="521">
        <f>CDPS!D21</f>
        <v>6052768446</v>
      </c>
      <c r="L226" s="521"/>
      <c r="M226" s="521"/>
      <c r="N226" s="521"/>
      <c r="O226" s="521"/>
      <c r="P226" s="521"/>
      <c r="Q226" s="521"/>
      <c r="R226" s="521"/>
      <c r="S226" s="521"/>
      <c r="T226" s="521"/>
      <c r="U226" s="521"/>
      <c r="V226" s="521"/>
      <c r="W226" s="521"/>
      <c r="X226" s="521"/>
      <c r="Y226" s="521"/>
      <c r="Z226" s="521"/>
      <c r="AA226" s="521"/>
      <c r="AB226" s="521"/>
      <c r="AC226" s="521">
        <f aca="true" t="shared" si="0" ref="AC226:AC233">SUM(K226:AA226)</f>
        <v>6052768446</v>
      </c>
      <c r="AD226" s="521"/>
      <c r="AE226" s="521"/>
      <c r="AF226" s="521"/>
      <c r="AG226" s="521"/>
      <c r="AH226" s="521"/>
    </row>
    <row r="227" spans="1:34" s="154" customFormat="1" ht="15" customHeight="1">
      <c r="A227" s="197"/>
      <c r="B227" s="157"/>
      <c r="C227" s="206" t="s">
        <v>394</v>
      </c>
      <c r="D227" s="198"/>
      <c r="E227" s="207"/>
      <c r="F227" s="191"/>
      <c r="G227" s="191"/>
      <c r="J227" s="155"/>
      <c r="K227" s="522">
        <f>SUM(K228:P229)</f>
        <v>0</v>
      </c>
      <c r="L227" s="522"/>
      <c r="M227" s="522"/>
      <c r="N227" s="522"/>
      <c r="O227" s="522"/>
      <c r="P227" s="522"/>
      <c r="Q227" s="522">
        <f>SUM(Q228:V229)</f>
        <v>0</v>
      </c>
      <c r="R227" s="522"/>
      <c r="S227" s="522"/>
      <c r="T227" s="522"/>
      <c r="U227" s="522"/>
      <c r="V227" s="522"/>
      <c r="W227" s="522">
        <f>SUM(W228:AA229)</f>
        <v>0</v>
      </c>
      <c r="X227" s="522"/>
      <c r="Y227" s="522"/>
      <c r="Z227" s="522"/>
      <c r="AA227" s="522"/>
      <c r="AB227" s="522"/>
      <c r="AC227" s="522">
        <f t="shared" si="0"/>
        <v>0</v>
      </c>
      <c r="AD227" s="522"/>
      <c r="AE227" s="522"/>
      <c r="AF227" s="522"/>
      <c r="AG227" s="522"/>
      <c r="AH227" s="522"/>
    </row>
    <row r="228" spans="1:34" s="170" customFormat="1" ht="15" customHeight="1">
      <c r="A228" s="197"/>
      <c r="B228" s="157"/>
      <c r="C228" s="208" t="s">
        <v>39</v>
      </c>
      <c r="D228" s="114"/>
      <c r="E228" s="209"/>
      <c r="F228" s="186"/>
      <c r="G228" s="186"/>
      <c r="H228" s="132"/>
      <c r="I228" s="132"/>
      <c r="J228" s="133"/>
      <c r="K228" s="477"/>
      <c r="L228" s="477"/>
      <c r="M228" s="477"/>
      <c r="N228" s="477"/>
      <c r="O228" s="477"/>
      <c r="P228" s="477"/>
      <c r="Q228" s="477">
        <v>0</v>
      </c>
      <c r="R228" s="477"/>
      <c r="S228" s="477"/>
      <c r="T228" s="477"/>
      <c r="U228" s="477"/>
      <c r="V228" s="477"/>
      <c r="W228" s="477">
        <v>0</v>
      </c>
      <c r="X228" s="477"/>
      <c r="Y228" s="477"/>
      <c r="Z228" s="477"/>
      <c r="AA228" s="477"/>
      <c r="AB228" s="477"/>
      <c r="AC228" s="477">
        <f t="shared" si="0"/>
        <v>0</v>
      </c>
      <c r="AD228" s="477"/>
      <c r="AE228" s="477"/>
      <c r="AF228" s="477"/>
      <c r="AG228" s="477"/>
      <c r="AH228" s="477"/>
    </row>
    <row r="229" spans="1:34" s="170" customFormat="1" ht="15" customHeight="1">
      <c r="A229" s="197"/>
      <c r="B229" s="157"/>
      <c r="C229" s="208" t="s">
        <v>262</v>
      </c>
      <c r="D229" s="114"/>
      <c r="E229" s="209"/>
      <c r="F229" s="186"/>
      <c r="G229" s="186"/>
      <c r="H229" s="132"/>
      <c r="I229" s="132"/>
      <c r="J229" s="133"/>
      <c r="K229" s="477"/>
      <c r="L229" s="477"/>
      <c r="M229" s="477"/>
      <c r="N229" s="477"/>
      <c r="O229" s="477"/>
      <c r="P229" s="477"/>
      <c r="Q229" s="477">
        <v>0</v>
      </c>
      <c r="R229" s="477"/>
      <c r="S229" s="477"/>
      <c r="T229" s="477"/>
      <c r="U229" s="477"/>
      <c r="V229" s="477"/>
      <c r="W229" s="477">
        <v>0</v>
      </c>
      <c r="X229" s="477"/>
      <c r="Y229" s="477"/>
      <c r="Z229" s="477"/>
      <c r="AA229" s="477"/>
      <c r="AB229" s="477"/>
      <c r="AC229" s="477">
        <f t="shared" si="0"/>
        <v>0</v>
      </c>
      <c r="AD229" s="477"/>
      <c r="AE229" s="477"/>
      <c r="AF229" s="477"/>
      <c r="AG229" s="477"/>
      <c r="AH229" s="477"/>
    </row>
    <row r="230" spans="1:34" s="154" customFormat="1" ht="15" customHeight="1">
      <c r="A230" s="197"/>
      <c r="B230" s="157"/>
      <c r="C230" s="206" t="s">
        <v>40</v>
      </c>
      <c r="D230" s="198"/>
      <c r="E230" s="207"/>
      <c r="F230" s="191"/>
      <c r="G230" s="191"/>
      <c r="J230" s="155"/>
      <c r="K230" s="522">
        <f>SUM(K231:P232)</f>
        <v>1000000000</v>
      </c>
      <c r="L230" s="522"/>
      <c r="M230" s="522"/>
      <c r="N230" s="522"/>
      <c r="O230" s="522"/>
      <c r="P230" s="522"/>
      <c r="Q230" s="522">
        <f>SUM(Q231:V232)</f>
        <v>0</v>
      </c>
      <c r="R230" s="522"/>
      <c r="S230" s="522"/>
      <c r="T230" s="522"/>
      <c r="U230" s="522"/>
      <c r="V230" s="522"/>
      <c r="W230" s="522">
        <f>SUM(W231:AA232)</f>
        <v>0</v>
      </c>
      <c r="X230" s="522"/>
      <c r="Y230" s="522"/>
      <c r="Z230" s="522"/>
      <c r="AA230" s="522"/>
      <c r="AB230" s="522"/>
      <c r="AC230" s="522">
        <f t="shared" si="0"/>
        <v>1000000000</v>
      </c>
      <c r="AD230" s="522"/>
      <c r="AE230" s="522"/>
      <c r="AF230" s="522"/>
      <c r="AG230" s="522"/>
      <c r="AH230" s="522"/>
    </row>
    <row r="231" spans="1:34" s="170" customFormat="1" ht="15" customHeight="1">
      <c r="A231" s="197"/>
      <c r="B231" s="157"/>
      <c r="C231" s="208" t="s">
        <v>263</v>
      </c>
      <c r="D231" s="114"/>
      <c r="E231" s="209"/>
      <c r="F231" s="186"/>
      <c r="G231" s="186"/>
      <c r="H231" s="132"/>
      <c r="I231" s="132"/>
      <c r="J231" s="133"/>
      <c r="K231" s="477">
        <v>1000000000</v>
      </c>
      <c r="L231" s="477"/>
      <c r="M231" s="477"/>
      <c r="N231" s="477"/>
      <c r="O231" s="477"/>
      <c r="P231" s="477"/>
      <c r="Q231" s="477"/>
      <c r="R231" s="477"/>
      <c r="S231" s="477"/>
      <c r="T231" s="477"/>
      <c r="U231" s="477"/>
      <c r="V231" s="477"/>
      <c r="W231" s="477"/>
      <c r="X231" s="477"/>
      <c r="Y231" s="477"/>
      <c r="Z231" s="477"/>
      <c r="AA231" s="477"/>
      <c r="AB231" s="477"/>
      <c r="AC231" s="477">
        <f t="shared" si="0"/>
        <v>1000000000</v>
      </c>
      <c r="AD231" s="477"/>
      <c r="AE231" s="477"/>
      <c r="AF231" s="477"/>
      <c r="AG231" s="477"/>
      <c r="AH231" s="477"/>
    </row>
    <row r="232" spans="1:34" s="170" customFormat="1" ht="15" customHeight="1">
      <c r="A232" s="197"/>
      <c r="B232" s="157"/>
      <c r="C232" s="208" t="s">
        <v>264</v>
      </c>
      <c r="D232" s="114"/>
      <c r="E232" s="209"/>
      <c r="F232" s="186"/>
      <c r="G232" s="186"/>
      <c r="H232" s="132"/>
      <c r="I232" s="132"/>
      <c r="J232" s="133"/>
      <c r="K232" s="477"/>
      <c r="L232" s="477"/>
      <c r="M232" s="477"/>
      <c r="N232" s="477"/>
      <c r="O232" s="477"/>
      <c r="P232" s="477"/>
      <c r="Q232" s="477">
        <v>0</v>
      </c>
      <c r="R232" s="477"/>
      <c r="S232" s="477"/>
      <c r="T232" s="477"/>
      <c r="U232" s="477"/>
      <c r="V232" s="477"/>
      <c r="W232" s="477">
        <v>0</v>
      </c>
      <c r="X232" s="477"/>
      <c r="Y232" s="477"/>
      <c r="Z232" s="477"/>
      <c r="AA232" s="477"/>
      <c r="AB232" s="477"/>
      <c r="AC232" s="477">
        <f t="shared" si="0"/>
        <v>0</v>
      </c>
      <c r="AD232" s="477"/>
      <c r="AE232" s="477"/>
      <c r="AF232" s="477"/>
      <c r="AG232" s="477"/>
      <c r="AH232" s="477"/>
    </row>
    <row r="233" spans="1:34" s="154" customFormat="1" ht="15" customHeight="1">
      <c r="A233" s="197"/>
      <c r="B233" s="157"/>
      <c r="C233" s="211" t="s">
        <v>395</v>
      </c>
      <c r="D233" s="211"/>
      <c r="E233" s="211"/>
      <c r="F233" s="211"/>
      <c r="G233" s="205"/>
      <c r="H233" s="205"/>
      <c r="I233" s="205"/>
      <c r="J233" s="205"/>
      <c r="K233" s="523">
        <f>K226+K227-K230</f>
        <v>5052768446</v>
      </c>
      <c r="L233" s="523"/>
      <c r="M233" s="523"/>
      <c r="N233" s="523"/>
      <c r="O233" s="523"/>
      <c r="P233" s="523"/>
      <c r="Q233" s="523">
        <f>Q226+Q227-Q230</f>
        <v>0</v>
      </c>
      <c r="R233" s="523"/>
      <c r="S233" s="523"/>
      <c r="T233" s="523"/>
      <c r="U233" s="523"/>
      <c r="V233" s="523"/>
      <c r="W233" s="523">
        <f>W226+W227-W230</f>
        <v>0</v>
      </c>
      <c r="X233" s="523"/>
      <c r="Y233" s="523"/>
      <c r="Z233" s="523"/>
      <c r="AA233" s="523"/>
      <c r="AB233" s="523"/>
      <c r="AC233" s="523">
        <f t="shared" si="0"/>
        <v>5052768446</v>
      </c>
      <c r="AD233" s="523"/>
      <c r="AE233" s="523"/>
      <c r="AF233" s="523"/>
      <c r="AG233" s="523"/>
      <c r="AH233" s="523"/>
    </row>
    <row r="234" spans="1:34" ht="15" customHeight="1">
      <c r="A234" s="197"/>
      <c r="B234" s="157"/>
      <c r="C234" s="201" t="s">
        <v>42</v>
      </c>
      <c r="D234" s="117"/>
      <c r="E234" s="202"/>
      <c r="F234" s="200"/>
      <c r="G234" s="203"/>
      <c r="H234" s="203"/>
      <c r="I234" s="204"/>
      <c r="J234" s="21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row>
    <row r="235" spans="1:34" s="154" customFormat="1" ht="15" customHeight="1">
      <c r="A235" s="197"/>
      <c r="B235" s="157"/>
      <c r="C235" s="205" t="s">
        <v>393</v>
      </c>
      <c r="D235" s="268"/>
      <c r="E235" s="268"/>
      <c r="F235" s="268"/>
      <c r="G235" s="268"/>
      <c r="H235" s="268"/>
      <c r="I235" s="268"/>
      <c r="J235" s="269"/>
      <c r="K235" s="521">
        <f>'[4]CAP 5'!$D$108</f>
        <v>3788452819</v>
      </c>
      <c r="L235" s="521"/>
      <c r="M235" s="521"/>
      <c r="N235" s="521"/>
      <c r="O235" s="521"/>
      <c r="P235" s="521"/>
      <c r="Q235" s="521"/>
      <c r="R235" s="521"/>
      <c r="S235" s="521"/>
      <c r="T235" s="521"/>
      <c r="U235" s="521"/>
      <c r="V235" s="521"/>
      <c r="W235" s="521"/>
      <c r="X235" s="521"/>
      <c r="Y235" s="521"/>
      <c r="Z235" s="521"/>
      <c r="AA235" s="521"/>
      <c r="AB235" s="521"/>
      <c r="AC235" s="521">
        <f aca="true" t="shared" si="1" ref="AC235:AC240">SUM(K235:AA235)</f>
        <v>3788452819</v>
      </c>
      <c r="AD235" s="521"/>
      <c r="AE235" s="521"/>
      <c r="AF235" s="521"/>
      <c r="AG235" s="521"/>
      <c r="AH235" s="521"/>
    </row>
    <row r="236" spans="1:34" s="154" customFormat="1" ht="15" customHeight="1">
      <c r="A236" s="197"/>
      <c r="B236" s="157"/>
      <c r="C236" s="210" t="s">
        <v>394</v>
      </c>
      <c r="D236" s="198"/>
      <c r="E236" s="213"/>
      <c r="F236" s="191"/>
      <c r="G236" s="191"/>
      <c r="J236" s="155"/>
      <c r="K236" s="522">
        <f>SUM(K237:P238)</f>
        <v>564681320</v>
      </c>
      <c r="L236" s="522"/>
      <c r="M236" s="522"/>
      <c r="N236" s="522"/>
      <c r="O236" s="522"/>
      <c r="P236" s="522"/>
      <c r="Q236" s="522">
        <f>SUM(Q237:V238)</f>
        <v>0</v>
      </c>
      <c r="R236" s="522"/>
      <c r="S236" s="522"/>
      <c r="T236" s="522"/>
      <c r="U236" s="522"/>
      <c r="V236" s="522"/>
      <c r="W236" s="522">
        <f>SUM(W237:AA238)</f>
        <v>0</v>
      </c>
      <c r="X236" s="522"/>
      <c r="Y236" s="522"/>
      <c r="Z236" s="522"/>
      <c r="AA236" s="522"/>
      <c r="AB236" s="522"/>
      <c r="AC236" s="522">
        <f t="shared" si="1"/>
        <v>564681320</v>
      </c>
      <c r="AD236" s="522"/>
      <c r="AE236" s="522"/>
      <c r="AF236" s="522"/>
      <c r="AG236" s="522"/>
      <c r="AH236" s="522"/>
    </row>
    <row r="237" spans="1:34" s="170" customFormat="1" ht="15" customHeight="1">
      <c r="A237" s="197"/>
      <c r="B237" s="157"/>
      <c r="C237" s="208" t="s">
        <v>43</v>
      </c>
      <c r="D237" s="128"/>
      <c r="E237" s="128"/>
      <c r="F237" s="186"/>
      <c r="G237" s="186"/>
      <c r="H237" s="132"/>
      <c r="I237" s="132"/>
      <c r="J237" s="133"/>
      <c r="K237" s="477">
        <f>'[10]C5 31-12'!$F$125-100000000</f>
        <v>564681320</v>
      </c>
      <c r="L237" s="477"/>
      <c r="M237" s="477"/>
      <c r="N237" s="477"/>
      <c r="O237" s="477"/>
      <c r="P237" s="477"/>
      <c r="Q237" s="477"/>
      <c r="R237" s="477"/>
      <c r="S237" s="477"/>
      <c r="T237" s="477"/>
      <c r="U237" s="477"/>
      <c r="V237" s="477"/>
      <c r="W237" s="477"/>
      <c r="X237" s="477"/>
      <c r="Y237" s="477"/>
      <c r="Z237" s="477"/>
      <c r="AA237" s="477"/>
      <c r="AB237" s="477"/>
      <c r="AC237" s="477">
        <f>SUM(K237:AA237)</f>
        <v>564681320</v>
      </c>
      <c r="AD237" s="477"/>
      <c r="AE237" s="477"/>
      <c r="AF237" s="477"/>
      <c r="AG237" s="477"/>
      <c r="AH237" s="477"/>
    </row>
    <row r="238" spans="1:34" s="170" customFormat="1" ht="15" customHeight="1">
      <c r="A238" s="197"/>
      <c r="B238" s="157"/>
      <c r="C238" s="208" t="s">
        <v>262</v>
      </c>
      <c r="D238" s="128"/>
      <c r="E238" s="128"/>
      <c r="F238" s="186"/>
      <c r="G238" s="186"/>
      <c r="H238" s="132"/>
      <c r="I238" s="132"/>
      <c r="J238" s="133"/>
      <c r="K238" s="477">
        <f>23392168-23392168</f>
        <v>0</v>
      </c>
      <c r="L238" s="477"/>
      <c r="M238" s="477"/>
      <c r="N238" s="477"/>
      <c r="O238" s="477"/>
      <c r="P238" s="477"/>
      <c r="Q238" s="477">
        <v>0</v>
      </c>
      <c r="R238" s="477"/>
      <c r="S238" s="477"/>
      <c r="T238" s="477"/>
      <c r="U238" s="477"/>
      <c r="V238" s="477"/>
      <c r="W238" s="477">
        <v>0</v>
      </c>
      <c r="X238" s="477"/>
      <c r="Y238" s="477"/>
      <c r="Z238" s="477"/>
      <c r="AA238" s="477"/>
      <c r="AB238" s="477"/>
      <c r="AC238" s="477">
        <f t="shared" si="1"/>
        <v>0</v>
      </c>
      <c r="AD238" s="477"/>
      <c r="AE238" s="477"/>
      <c r="AF238" s="477"/>
      <c r="AG238" s="477"/>
      <c r="AH238" s="477"/>
    </row>
    <row r="239" spans="1:34" s="154" customFormat="1" ht="15" customHeight="1">
      <c r="A239" s="197"/>
      <c r="B239" s="157"/>
      <c r="C239" s="210" t="s">
        <v>396</v>
      </c>
      <c r="D239" s="127"/>
      <c r="E239" s="127"/>
      <c r="F239" s="191"/>
      <c r="G239" s="191"/>
      <c r="J239" s="155"/>
      <c r="K239" s="522">
        <f>SUM(K240:P241)</f>
        <v>0</v>
      </c>
      <c r="L239" s="522"/>
      <c r="M239" s="522"/>
      <c r="N239" s="522"/>
      <c r="O239" s="522"/>
      <c r="P239" s="522"/>
      <c r="Q239" s="522">
        <f>SUM(Q240:V241)</f>
        <v>0</v>
      </c>
      <c r="R239" s="522"/>
      <c r="S239" s="522"/>
      <c r="T239" s="522"/>
      <c r="U239" s="522"/>
      <c r="V239" s="522"/>
      <c r="W239" s="522">
        <f>SUM(W240:AA241)</f>
        <v>0</v>
      </c>
      <c r="X239" s="522"/>
      <c r="Y239" s="522"/>
      <c r="Z239" s="522"/>
      <c r="AA239" s="522"/>
      <c r="AB239" s="522"/>
      <c r="AC239" s="522">
        <f>SUM(K239:AA239)</f>
        <v>0</v>
      </c>
      <c r="AD239" s="522"/>
      <c r="AE239" s="522"/>
      <c r="AF239" s="522"/>
      <c r="AG239" s="522"/>
      <c r="AH239" s="522"/>
    </row>
    <row r="240" spans="1:34" s="170" customFormat="1" ht="15" customHeight="1">
      <c r="A240" s="197"/>
      <c r="B240" s="157"/>
      <c r="C240" s="208" t="s">
        <v>263</v>
      </c>
      <c r="D240" s="128"/>
      <c r="E240" s="128"/>
      <c r="F240" s="186"/>
      <c r="G240" s="186"/>
      <c r="H240" s="132"/>
      <c r="I240" s="132"/>
      <c r="J240" s="133"/>
      <c r="K240" s="477"/>
      <c r="L240" s="477"/>
      <c r="M240" s="477"/>
      <c r="N240" s="477"/>
      <c r="O240" s="477"/>
      <c r="P240" s="477"/>
      <c r="Q240" s="477"/>
      <c r="R240" s="477"/>
      <c r="S240" s="477"/>
      <c r="T240" s="477"/>
      <c r="U240" s="477"/>
      <c r="V240" s="477"/>
      <c r="W240" s="477"/>
      <c r="X240" s="477"/>
      <c r="Y240" s="477"/>
      <c r="Z240" s="477"/>
      <c r="AA240" s="477"/>
      <c r="AB240" s="477"/>
      <c r="AC240" s="477">
        <f t="shared" si="1"/>
        <v>0</v>
      </c>
      <c r="AD240" s="477"/>
      <c r="AE240" s="477"/>
      <c r="AF240" s="477"/>
      <c r="AG240" s="477"/>
      <c r="AH240" s="477"/>
    </row>
    <row r="241" spans="1:34" s="170" customFormat="1" ht="15" customHeight="1">
      <c r="A241" s="197"/>
      <c r="B241" s="157"/>
      <c r="C241" s="208" t="s">
        <v>264</v>
      </c>
      <c r="D241" s="128"/>
      <c r="E241" s="128"/>
      <c r="F241" s="186"/>
      <c r="G241" s="186"/>
      <c r="H241" s="132"/>
      <c r="I241" s="132"/>
      <c r="J241" s="133"/>
      <c r="K241" s="477"/>
      <c r="L241" s="477"/>
      <c r="M241" s="477"/>
      <c r="N241" s="477"/>
      <c r="O241" s="477"/>
      <c r="P241" s="477"/>
      <c r="Q241" s="477"/>
      <c r="R241" s="477"/>
      <c r="S241" s="477"/>
      <c r="T241" s="477"/>
      <c r="U241" s="477"/>
      <c r="V241" s="477"/>
      <c r="W241" s="477"/>
      <c r="X241" s="477"/>
      <c r="Y241" s="477"/>
      <c r="Z241" s="477"/>
      <c r="AA241" s="477"/>
      <c r="AB241" s="477"/>
      <c r="AC241" s="477">
        <f>SUM(K241:AA241)</f>
        <v>0</v>
      </c>
      <c r="AD241" s="477"/>
      <c r="AE241" s="477"/>
      <c r="AF241" s="477"/>
      <c r="AG241" s="477"/>
      <c r="AH241" s="477"/>
    </row>
    <row r="242" spans="1:34" s="154" customFormat="1" ht="15" customHeight="1">
      <c r="A242" s="197"/>
      <c r="B242" s="157"/>
      <c r="C242" s="211" t="s">
        <v>397</v>
      </c>
      <c r="D242" s="211"/>
      <c r="E242" s="211"/>
      <c r="F242" s="211"/>
      <c r="G242" s="205"/>
      <c r="H242" s="205"/>
      <c r="I242" s="205"/>
      <c r="J242" s="205"/>
      <c r="K242" s="523">
        <f>K235+K236-K239</f>
        <v>4353134139</v>
      </c>
      <c r="L242" s="523"/>
      <c r="M242" s="523"/>
      <c r="N242" s="523"/>
      <c r="O242" s="523"/>
      <c r="P242" s="523"/>
      <c r="Q242" s="523">
        <f>Q235+Q236-Q239</f>
        <v>0</v>
      </c>
      <c r="R242" s="523"/>
      <c r="S242" s="523"/>
      <c r="T242" s="523"/>
      <c r="U242" s="523"/>
      <c r="V242" s="523"/>
      <c r="W242" s="523">
        <f>W235+W236-W239</f>
        <v>0</v>
      </c>
      <c r="X242" s="523"/>
      <c r="Y242" s="523"/>
      <c r="Z242" s="523"/>
      <c r="AA242" s="523"/>
      <c r="AB242" s="523"/>
      <c r="AC242" s="523">
        <f>SUM(K242:AA242)</f>
        <v>4353134139</v>
      </c>
      <c r="AD242" s="523"/>
      <c r="AE242" s="523"/>
      <c r="AF242" s="523"/>
      <c r="AG242" s="523"/>
      <c r="AH242" s="523"/>
    </row>
    <row r="243" spans="1:34" ht="15" customHeight="1">
      <c r="A243" s="197"/>
      <c r="B243" s="157"/>
      <c r="C243" s="201" t="s">
        <v>44</v>
      </c>
      <c r="D243" s="117"/>
      <c r="E243" s="202"/>
      <c r="F243" s="200"/>
      <c r="G243" s="203"/>
      <c r="H243" s="203"/>
      <c r="I243" s="204"/>
      <c r="J243" s="203"/>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row>
    <row r="244" spans="1:34" s="154" customFormat="1" ht="15" customHeight="1">
      <c r="A244" s="197"/>
      <c r="B244" s="157"/>
      <c r="C244" s="205" t="s">
        <v>398</v>
      </c>
      <c r="D244" s="205"/>
      <c r="E244" s="205"/>
      <c r="F244" s="205"/>
      <c r="G244" s="205"/>
      <c r="H244" s="205"/>
      <c r="I244" s="205"/>
      <c r="J244" s="155"/>
      <c r="K244" s="522">
        <f>K226-K235</f>
        <v>2264315627</v>
      </c>
      <c r="L244" s="522"/>
      <c r="M244" s="522"/>
      <c r="N244" s="522"/>
      <c r="O244" s="522"/>
      <c r="P244" s="522"/>
      <c r="Q244" s="522">
        <f>Q226-Q235</f>
        <v>0</v>
      </c>
      <c r="R244" s="522"/>
      <c r="S244" s="522"/>
      <c r="T244" s="522"/>
      <c r="U244" s="522"/>
      <c r="V244" s="522"/>
      <c r="W244" s="522">
        <f>W226-W235</f>
        <v>0</v>
      </c>
      <c r="X244" s="522"/>
      <c r="Y244" s="522"/>
      <c r="Z244" s="522"/>
      <c r="AA244" s="522"/>
      <c r="AB244" s="522"/>
      <c r="AC244" s="522">
        <f>SUM(K244:AA244)</f>
        <v>2264315627</v>
      </c>
      <c r="AD244" s="522"/>
      <c r="AE244" s="522"/>
      <c r="AF244" s="522"/>
      <c r="AG244" s="522"/>
      <c r="AH244" s="522"/>
    </row>
    <row r="245" spans="1:34" s="154" customFormat="1" ht="15" customHeight="1" thickBot="1">
      <c r="A245" s="197"/>
      <c r="B245" s="157"/>
      <c r="C245" s="214" t="s">
        <v>399</v>
      </c>
      <c r="D245" s="214"/>
      <c r="E245" s="214"/>
      <c r="F245" s="214"/>
      <c r="G245" s="214"/>
      <c r="H245" s="214"/>
      <c r="I245" s="214"/>
      <c r="J245" s="218"/>
      <c r="K245" s="524">
        <f>K233-K242</f>
        <v>699634307</v>
      </c>
      <c r="L245" s="524"/>
      <c r="M245" s="524"/>
      <c r="N245" s="524"/>
      <c r="O245" s="524"/>
      <c r="P245" s="524"/>
      <c r="Q245" s="524">
        <f>Q233-Q242</f>
        <v>0</v>
      </c>
      <c r="R245" s="524"/>
      <c r="S245" s="524"/>
      <c r="T245" s="524"/>
      <c r="U245" s="524"/>
      <c r="V245" s="524"/>
      <c r="W245" s="524">
        <f>W233-W242</f>
        <v>0</v>
      </c>
      <c r="X245" s="524"/>
      <c r="Y245" s="524"/>
      <c r="Z245" s="524"/>
      <c r="AA245" s="524"/>
      <c r="AB245" s="524"/>
      <c r="AC245" s="524">
        <f>SUM(K245:AA245)</f>
        <v>699634307</v>
      </c>
      <c r="AD245" s="524"/>
      <c r="AE245" s="524"/>
      <c r="AF245" s="524"/>
      <c r="AG245" s="524"/>
      <c r="AH245" s="524"/>
    </row>
    <row r="246" spans="1:21" ht="15" customHeight="1" hidden="1" thickTop="1">
      <c r="A246" s="197"/>
      <c r="B246" s="157"/>
      <c r="C246" s="134" t="s">
        <v>45</v>
      </c>
      <c r="D246" s="186"/>
      <c r="E246" s="186"/>
      <c r="F246" s="186"/>
      <c r="G246" s="186"/>
      <c r="H246" s="186"/>
      <c r="I246" s="186"/>
      <c r="J246" s="186"/>
      <c r="K246" s="186"/>
      <c r="L246" s="186"/>
      <c r="M246" s="186"/>
      <c r="N246" s="186"/>
      <c r="O246" s="186"/>
      <c r="P246" s="186"/>
      <c r="Q246" s="186"/>
      <c r="R246" s="186"/>
      <c r="S246" s="186"/>
      <c r="T246" s="186"/>
      <c r="U246" s="186"/>
    </row>
    <row r="247" spans="1:34" ht="15" customHeight="1" hidden="1">
      <c r="A247" s="197"/>
      <c r="B247" s="157"/>
      <c r="C247" s="134" t="s">
        <v>46</v>
      </c>
      <c r="D247" s="186"/>
      <c r="E247" s="186"/>
      <c r="F247" s="186"/>
      <c r="G247" s="186"/>
      <c r="H247" s="186"/>
      <c r="I247" s="186"/>
      <c r="J247" s="186"/>
      <c r="K247" s="186"/>
      <c r="L247" s="186"/>
      <c r="M247" s="186"/>
      <c r="N247" s="186"/>
      <c r="O247" s="186"/>
      <c r="P247" s="186"/>
      <c r="Q247" s="186"/>
      <c r="R247" s="186"/>
      <c r="S247" s="186"/>
      <c r="T247" s="186"/>
      <c r="U247" s="186"/>
      <c r="AC247" s="477"/>
      <c r="AD247" s="477"/>
      <c r="AE247" s="477"/>
      <c r="AF247" s="477"/>
      <c r="AG247" s="477"/>
      <c r="AH247" s="477"/>
    </row>
    <row r="248" spans="1:34" ht="15" customHeight="1" hidden="1">
      <c r="A248" s="197"/>
      <c r="B248" s="157"/>
      <c r="C248" s="134" t="s">
        <v>47</v>
      </c>
      <c r="D248" s="186"/>
      <c r="E248" s="186"/>
      <c r="F248" s="186"/>
      <c r="G248" s="186"/>
      <c r="H248" s="186"/>
      <c r="I248" s="186"/>
      <c r="J248" s="186"/>
      <c r="K248" s="186"/>
      <c r="L248" s="186"/>
      <c r="M248" s="186"/>
      <c r="N248" s="186"/>
      <c r="O248" s="186"/>
      <c r="P248" s="186"/>
      <c r="Q248" s="186"/>
      <c r="R248" s="186"/>
      <c r="S248" s="186"/>
      <c r="T248" s="186"/>
      <c r="U248" s="186"/>
      <c r="AC248" s="477"/>
      <c r="AD248" s="477"/>
      <c r="AE248" s="477"/>
      <c r="AF248" s="477"/>
      <c r="AG248" s="477"/>
      <c r="AH248" s="477"/>
    </row>
    <row r="249" spans="1:34" ht="15" customHeight="1" hidden="1">
      <c r="A249" s="197"/>
      <c r="B249" s="157"/>
      <c r="C249" s="134" t="s">
        <v>48</v>
      </c>
      <c r="D249" s="186"/>
      <c r="E249" s="186"/>
      <c r="F249" s="186"/>
      <c r="G249" s="186"/>
      <c r="H249" s="186"/>
      <c r="I249" s="186"/>
      <c r="J249" s="186"/>
      <c r="K249" s="186"/>
      <c r="L249" s="186"/>
      <c r="M249" s="186"/>
      <c r="N249" s="186"/>
      <c r="O249" s="186"/>
      <c r="P249" s="186"/>
      <c r="Q249" s="186"/>
      <c r="R249" s="186"/>
      <c r="S249" s="186"/>
      <c r="T249" s="186"/>
      <c r="U249" s="186"/>
      <c r="AC249" s="477"/>
      <c r="AD249" s="477"/>
      <c r="AE249" s="477"/>
      <c r="AF249" s="477"/>
      <c r="AG249" s="477"/>
      <c r="AH249" s="477"/>
    </row>
    <row r="250" spans="1:34" ht="15" customHeight="1" hidden="1">
      <c r="A250" s="197"/>
      <c r="B250" s="157"/>
      <c r="C250" s="134" t="s">
        <v>49</v>
      </c>
      <c r="D250" s="186"/>
      <c r="E250" s="186"/>
      <c r="F250" s="186"/>
      <c r="G250" s="186"/>
      <c r="H250" s="186"/>
      <c r="I250" s="186"/>
      <c r="J250" s="186"/>
      <c r="K250" s="186"/>
      <c r="L250" s="186"/>
      <c r="M250" s="186"/>
      <c r="N250" s="186"/>
      <c r="O250" s="186"/>
      <c r="P250" s="186"/>
      <c r="Q250" s="186"/>
      <c r="R250" s="186"/>
      <c r="S250" s="186"/>
      <c r="T250" s="186"/>
      <c r="U250" s="186"/>
      <c r="AC250" s="477"/>
      <c r="AD250" s="477"/>
      <c r="AE250" s="477"/>
      <c r="AF250" s="477"/>
      <c r="AG250" s="477"/>
      <c r="AH250" s="477"/>
    </row>
    <row r="251" spans="1:34" ht="15" customHeight="1" hidden="1">
      <c r="A251" s="197"/>
      <c r="B251" s="157"/>
      <c r="C251" s="134" t="s">
        <v>50</v>
      </c>
      <c r="D251" s="186"/>
      <c r="E251" s="186"/>
      <c r="F251" s="186"/>
      <c r="G251" s="186"/>
      <c r="H251" s="186"/>
      <c r="I251" s="186"/>
      <c r="J251" s="186"/>
      <c r="K251" s="186"/>
      <c r="L251" s="186"/>
      <c r="M251" s="186"/>
      <c r="N251" s="186"/>
      <c r="O251" s="186"/>
      <c r="P251" s="186"/>
      <c r="Q251" s="186"/>
      <c r="R251" s="186"/>
      <c r="S251" s="186"/>
      <c r="T251" s="186"/>
      <c r="U251" s="186"/>
      <c r="AC251" s="477"/>
      <c r="AD251" s="477"/>
      <c r="AE251" s="477"/>
      <c r="AF251" s="477"/>
      <c r="AG251" s="477"/>
      <c r="AH251" s="477"/>
    </row>
    <row r="252" spans="1:34" ht="15" customHeight="1" thickTop="1">
      <c r="A252" s="108">
        <v>11</v>
      </c>
      <c r="B252" s="131" t="str">
        <f>IF(AND(AC273=0,AC264=0),"",".")</f>
        <v>.</v>
      </c>
      <c r="C252" s="131" t="s">
        <v>51</v>
      </c>
      <c r="D252" s="186"/>
      <c r="E252" s="186"/>
      <c r="F252" s="186"/>
      <c r="G252" s="186"/>
      <c r="H252" s="186"/>
      <c r="I252" s="186"/>
      <c r="J252" s="186"/>
      <c r="K252" s="186"/>
      <c r="L252" s="186"/>
      <c r="M252" s="186"/>
      <c r="N252" s="186"/>
      <c r="O252" s="186"/>
      <c r="P252" s="186"/>
      <c r="Q252" s="186"/>
      <c r="R252" s="186"/>
      <c r="S252" s="186"/>
      <c r="T252" s="186"/>
      <c r="U252" s="186"/>
      <c r="AH252" s="132"/>
    </row>
    <row r="253" spans="1:34" ht="15" customHeight="1">
      <c r="A253" s="197"/>
      <c r="B253" s="157"/>
      <c r="C253" s="157"/>
      <c r="D253" s="186"/>
      <c r="E253" s="186"/>
      <c r="F253" s="186"/>
      <c r="G253" s="186"/>
      <c r="H253" s="186"/>
      <c r="I253" s="186"/>
      <c r="J253" s="186"/>
      <c r="K253" s="186"/>
      <c r="L253" s="186"/>
      <c r="M253" s="186"/>
      <c r="N253" s="186"/>
      <c r="O253" s="186"/>
      <c r="P253" s="186"/>
      <c r="Q253" s="186"/>
      <c r="R253" s="186"/>
      <c r="S253" s="186"/>
      <c r="T253" s="186"/>
      <c r="U253" s="186"/>
      <c r="AH253" s="177" t="s">
        <v>243</v>
      </c>
    </row>
    <row r="254" spans="1:34" ht="15" customHeight="1">
      <c r="A254" s="108"/>
      <c r="C254" s="517" t="s">
        <v>244</v>
      </c>
      <c r="D254" s="517"/>
      <c r="E254" s="517"/>
      <c r="F254" s="186"/>
      <c r="G254" s="186"/>
      <c r="J254" s="199"/>
      <c r="K254" s="199"/>
      <c r="L254" s="199"/>
      <c r="M254" s="199"/>
      <c r="N254" s="199"/>
      <c r="Q254" s="519" t="s">
        <v>52</v>
      </c>
      <c r="R254" s="519"/>
      <c r="S254" s="519"/>
      <c r="T254" s="519"/>
      <c r="U254" s="519"/>
      <c r="V254" s="519"/>
      <c r="W254" s="519" t="s">
        <v>53</v>
      </c>
      <c r="X254" s="519"/>
      <c r="Y254" s="519"/>
      <c r="Z254" s="519"/>
      <c r="AA254" s="519"/>
      <c r="AB254" s="519"/>
      <c r="AC254" s="519" t="s">
        <v>641</v>
      </c>
      <c r="AD254" s="519"/>
      <c r="AE254" s="519"/>
      <c r="AF254" s="519"/>
      <c r="AG254" s="519"/>
      <c r="AH254" s="519"/>
    </row>
    <row r="255" spans="1:34" ht="15" customHeight="1">
      <c r="A255" s="108"/>
      <c r="C255" s="518"/>
      <c r="D255" s="517"/>
      <c r="E255" s="517"/>
      <c r="F255" s="186"/>
      <c r="G255" s="186"/>
      <c r="H255" s="199"/>
      <c r="J255" s="199"/>
      <c r="K255" s="199"/>
      <c r="L255" s="199"/>
      <c r="M255" s="199"/>
      <c r="N255" s="199"/>
      <c r="Q255" s="520"/>
      <c r="R255" s="520"/>
      <c r="S255" s="520"/>
      <c r="T255" s="520"/>
      <c r="U255" s="520"/>
      <c r="V255" s="520"/>
      <c r="W255" s="520"/>
      <c r="X255" s="520"/>
      <c r="Y255" s="520"/>
      <c r="Z255" s="520"/>
      <c r="AA255" s="520"/>
      <c r="AB255" s="520"/>
      <c r="AC255" s="520"/>
      <c r="AD255" s="520"/>
      <c r="AE255" s="520"/>
      <c r="AF255" s="520"/>
      <c r="AG255" s="520"/>
      <c r="AH255" s="520"/>
    </row>
    <row r="256" spans="1:34" ht="15" customHeight="1">
      <c r="A256" s="108"/>
      <c r="C256" s="201" t="s">
        <v>38</v>
      </c>
      <c r="D256" s="216"/>
      <c r="E256" s="217"/>
      <c r="F256" s="203"/>
      <c r="G256" s="203"/>
      <c r="H256" s="203"/>
      <c r="I256" s="204"/>
      <c r="J256" s="203"/>
      <c r="K256" s="203"/>
      <c r="L256" s="203"/>
      <c r="M256" s="203"/>
      <c r="N256" s="203"/>
      <c r="O256" s="204"/>
      <c r="P256" s="204"/>
      <c r="Q256" s="200"/>
      <c r="R256" s="200"/>
      <c r="S256" s="200"/>
      <c r="T256" s="200"/>
      <c r="U256" s="200"/>
      <c r="V256" s="200"/>
      <c r="W256" s="200"/>
      <c r="X256" s="200"/>
      <c r="Y256" s="200"/>
      <c r="Z256" s="200"/>
      <c r="AA256" s="200"/>
      <c r="AB256" s="200"/>
      <c r="AC256" s="200"/>
      <c r="AD256" s="200"/>
      <c r="AE256" s="200"/>
      <c r="AF256" s="200"/>
      <c r="AG256" s="200"/>
      <c r="AH256" s="200"/>
    </row>
    <row r="257" spans="1:34" s="154" customFormat="1" ht="15" customHeight="1">
      <c r="A257" s="108"/>
      <c r="B257" s="131"/>
      <c r="C257" s="205" t="s">
        <v>393</v>
      </c>
      <c r="D257" s="205"/>
      <c r="E257" s="205"/>
      <c r="F257" s="205"/>
      <c r="G257" s="205"/>
      <c r="H257" s="205"/>
      <c r="I257" s="205"/>
      <c r="J257" s="155"/>
      <c r="K257" s="155"/>
      <c r="L257" s="155"/>
      <c r="M257" s="155"/>
      <c r="N257" s="155"/>
      <c r="Q257" s="521">
        <v>0</v>
      </c>
      <c r="R257" s="521"/>
      <c r="S257" s="521"/>
      <c r="T257" s="521"/>
      <c r="U257" s="521"/>
      <c r="V257" s="521"/>
      <c r="W257" s="521">
        <f>'[4]CAP 5'!$C$102</f>
        <v>3596296230</v>
      </c>
      <c r="X257" s="521"/>
      <c r="Y257" s="521"/>
      <c r="Z257" s="521"/>
      <c r="AA257" s="521"/>
      <c r="AB257" s="521"/>
      <c r="AC257" s="521">
        <f aca="true" t="shared" si="2" ref="AC257:AC264">SUM(Q257:AB257)</f>
        <v>3596296230</v>
      </c>
      <c r="AD257" s="521"/>
      <c r="AE257" s="521"/>
      <c r="AF257" s="521"/>
      <c r="AG257" s="521"/>
      <c r="AH257" s="521"/>
    </row>
    <row r="258" spans="1:34" s="154" customFormat="1" ht="15" customHeight="1">
      <c r="A258" s="108"/>
      <c r="B258" s="131"/>
      <c r="C258" s="206" t="s">
        <v>394</v>
      </c>
      <c r="D258" s="198"/>
      <c r="E258" s="207"/>
      <c r="F258" s="191"/>
      <c r="G258" s="191"/>
      <c r="J258" s="155"/>
      <c r="K258" s="155"/>
      <c r="L258" s="155"/>
      <c r="M258" s="155"/>
      <c r="N258" s="155"/>
      <c r="Q258" s="522">
        <f>SUM(Q259:V260)</f>
        <v>0</v>
      </c>
      <c r="R258" s="522"/>
      <c r="S258" s="522"/>
      <c r="T258" s="522"/>
      <c r="U258" s="522"/>
      <c r="V258" s="522"/>
      <c r="W258" s="522">
        <f>SUM(W259:AB260)</f>
        <v>0</v>
      </c>
      <c r="X258" s="522"/>
      <c r="Y258" s="522"/>
      <c r="Z258" s="522"/>
      <c r="AA258" s="522"/>
      <c r="AB258" s="522"/>
      <c r="AC258" s="522">
        <f t="shared" si="2"/>
        <v>0</v>
      </c>
      <c r="AD258" s="522"/>
      <c r="AE258" s="522"/>
      <c r="AF258" s="522"/>
      <c r="AG258" s="522"/>
      <c r="AH258" s="522"/>
    </row>
    <row r="259" spans="1:34" s="170" customFormat="1" ht="15" customHeight="1">
      <c r="A259" s="108"/>
      <c r="B259" s="131"/>
      <c r="C259" s="208" t="s">
        <v>39</v>
      </c>
      <c r="D259" s="114"/>
      <c r="E259" s="209"/>
      <c r="F259" s="186"/>
      <c r="G259" s="186"/>
      <c r="H259" s="132"/>
      <c r="I259" s="132"/>
      <c r="J259" s="133"/>
      <c r="K259" s="133"/>
      <c r="L259" s="133"/>
      <c r="M259" s="133"/>
      <c r="N259" s="133"/>
      <c r="Q259" s="477">
        <v>0</v>
      </c>
      <c r="R259" s="477"/>
      <c r="S259" s="477"/>
      <c r="T259" s="477"/>
      <c r="U259" s="477"/>
      <c r="V259" s="477"/>
      <c r="W259" s="477"/>
      <c r="X259" s="477"/>
      <c r="Y259" s="477"/>
      <c r="Z259" s="477"/>
      <c r="AA259" s="477"/>
      <c r="AB259" s="477"/>
      <c r="AC259" s="477">
        <f>SUM(Q259:AB259)</f>
        <v>0</v>
      </c>
      <c r="AD259" s="477"/>
      <c r="AE259" s="477"/>
      <c r="AF259" s="477"/>
      <c r="AG259" s="477"/>
      <c r="AH259" s="477"/>
    </row>
    <row r="260" spans="1:34" s="170" customFormat="1" ht="15" customHeight="1">
      <c r="A260" s="108"/>
      <c r="B260" s="131"/>
      <c r="C260" s="208" t="s">
        <v>262</v>
      </c>
      <c r="D260" s="114"/>
      <c r="E260" s="209"/>
      <c r="F260" s="186"/>
      <c r="G260" s="186"/>
      <c r="H260" s="132"/>
      <c r="I260" s="132"/>
      <c r="J260" s="133"/>
      <c r="K260" s="133"/>
      <c r="L260" s="133"/>
      <c r="M260" s="133"/>
      <c r="N260" s="133"/>
      <c r="Q260" s="477">
        <v>0</v>
      </c>
      <c r="R260" s="477"/>
      <c r="S260" s="477"/>
      <c r="T260" s="477"/>
      <c r="U260" s="477"/>
      <c r="V260" s="477"/>
      <c r="W260" s="477">
        <v>0</v>
      </c>
      <c r="X260" s="477"/>
      <c r="Y260" s="477"/>
      <c r="Z260" s="477"/>
      <c r="AA260" s="477"/>
      <c r="AB260" s="477"/>
      <c r="AC260" s="477">
        <f t="shared" si="2"/>
        <v>0</v>
      </c>
      <c r="AD260" s="477"/>
      <c r="AE260" s="477"/>
      <c r="AF260" s="477"/>
      <c r="AG260" s="477"/>
      <c r="AH260" s="477"/>
    </row>
    <row r="261" spans="1:34" s="154" customFormat="1" ht="15" customHeight="1">
      <c r="A261" s="108"/>
      <c r="B261" s="131"/>
      <c r="C261" s="206" t="s">
        <v>396</v>
      </c>
      <c r="D261" s="198"/>
      <c r="E261" s="207"/>
      <c r="F261" s="191"/>
      <c r="G261" s="191"/>
      <c r="J261" s="155"/>
      <c r="K261" s="155"/>
      <c r="L261" s="155"/>
      <c r="M261" s="155"/>
      <c r="N261" s="155"/>
      <c r="Q261" s="522">
        <f>SUM(Q262:V263)</f>
        <v>0</v>
      </c>
      <c r="R261" s="522"/>
      <c r="S261" s="522"/>
      <c r="T261" s="522"/>
      <c r="U261" s="522"/>
      <c r="V261" s="522"/>
      <c r="W261" s="522">
        <f>SUM(W262:AB263)</f>
        <v>0</v>
      </c>
      <c r="X261" s="522"/>
      <c r="Y261" s="522"/>
      <c r="Z261" s="522"/>
      <c r="AA261" s="522"/>
      <c r="AB261" s="522"/>
      <c r="AC261" s="522">
        <f t="shared" si="2"/>
        <v>0</v>
      </c>
      <c r="AD261" s="522"/>
      <c r="AE261" s="522"/>
      <c r="AF261" s="522"/>
      <c r="AG261" s="522"/>
      <c r="AH261" s="522"/>
    </row>
    <row r="262" spans="1:34" s="170" customFormat="1" ht="15" customHeight="1">
      <c r="A262" s="108"/>
      <c r="B262" s="131"/>
      <c r="C262" s="208" t="s">
        <v>263</v>
      </c>
      <c r="D262" s="114"/>
      <c r="E262" s="209"/>
      <c r="F262" s="186"/>
      <c r="G262" s="186"/>
      <c r="H262" s="132"/>
      <c r="I262" s="132"/>
      <c r="J262" s="133"/>
      <c r="K262" s="133"/>
      <c r="L262" s="133"/>
      <c r="M262" s="133"/>
      <c r="N262" s="133"/>
      <c r="Q262" s="477">
        <v>0</v>
      </c>
      <c r="R262" s="477"/>
      <c r="S262" s="477"/>
      <c r="T262" s="477"/>
      <c r="U262" s="477"/>
      <c r="V262" s="477"/>
      <c r="W262" s="477">
        <v>0</v>
      </c>
      <c r="X262" s="477"/>
      <c r="Y262" s="477"/>
      <c r="Z262" s="477"/>
      <c r="AA262" s="477"/>
      <c r="AB262" s="477"/>
      <c r="AC262" s="477">
        <f t="shared" si="2"/>
        <v>0</v>
      </c>
      <c r="AD262" s="477"/>
      <c r="AE262" s="477"/>
      <c r="AF262" s="477"/>
      <c r="AG262" s="477"/>
      <c r="AH262" s="477"/>
    </row>
    <row r="263" spans="1:34" s="170" customFormat="1" ht="15" customHeight="1">
      <c r="A263" s="108"/>
      <c r="B263" s="131"/>
      <c r="C263" s="208" t="s">
        <v>264</v>
      </c>
      <c r="D263" s="114"/>
      <c r="E263" s="209"/>
      <c r="F263" s="186"/>
      <c r="G263" s="186"/>
      <c r="H263" s="132"/>
      <c r="I263" s="132"/>
      <c r="J263" s="133"/>
      <c r="K263" s="133"/>
      <c r="L263" s="133"/>
      <c r="M263" s="133"/>
      <c r="N263" s="133"/>
      <c r="Q263" s="477">
        <v>0</v>
      </c>
      <c r="R263" s="477"/>
      <c r="S263" s="477"/>
      <c r="T263" s="477"/>
      <c r="U263" s="477"/>
      <c r="V263" s="477"/>
      <c r="W263" s="477">
        <v>0</v>
      </c>
      <c r="X263" s="477"/>
      <c r="Y263" s="477"/>
      <c r="Z263" s="477"/>
      <c r="AA263" s="477"/>
      <c r="AB263" s="477"/>
      <c r="AC263" s="477">
        <f t="shared" si="2"/>
        <v>0</v>
      </c>
      <c r="AD263" s="477"/>
      <c r="AE263" s="477"/>
      <c r="AF263" s="477"/>
      <c r="AG263" s="477"/>
      <c r="AH263" s="477"/>
    </row>
    <row r="264" spans="1:34" s="154" customFormat="1" ht="15" customHeight="1">
      <c r="A264" s="108"/>
      <c r="B264" s="131"/>
      <c r="C264" s="211" t="s">
        <v>41</v>
      </c>
      <c r="D264" s="211"/>
      <c r="E264" s="211"/>
      <c r="F264" s="211"/>
      <c r="G264" s="211"/>
      <c r="H264" s="205"/>
      <c r="I264" s="205"/>
      <c r="J264" s="205"/>
      <c r="K264" s="205"/>
      <c r="L264" s="205"/>
      <c r="M264" s="205"/>
      <c r="N264" s="155"/>
      <c r="Q264" s="523">
        <f>Q257+Q258-Q261</f>
        <v>0</v>
      </c>
      <c r="R264" s="523"/>
      <c r="S264" s="523"/>
      <c r="T264" s="523"/>
      <c r="U264" s="523"/>
      <c r="V264" s="523"/>
      <c r="W264" s="523">
        <f>W257+W258-W261</f>
        <v>3596296230</v>
      </c>
      <c r="X264" s="523"/>
      <c r="Y264" s="523"/>
      <c r="Z264" s="523"/>
      <c r="AA264" s="523"/>
      <c r="AB264" s="523"/>
      <c r="AC264" s="523">
        <f t="shared" si="2"/>
        <v>3596296230</v>
      </c>
      <c r="AD264" s="523"/>
      <c r="AE264" s="523"/>
      <c r="AF264" s="523"/>
      <c r="AG264" s="523"/>
      <c r="AH264" s="523"/>
    </row>
    <row r="265" spans="1:34" ht="15" customHeight="1">
      <c r="A265" s="108"/>
      <c r="C265" s="201" t="s">
        <v>42</v>
      </c>
      <c r="D265" s="117"/>
      <c r="E265" s="202"/>
      <c r="F265" s="200"/>
      <c r="G265" s="200"/>
      <c r="H265" s="203"/>
      <c r="I265" s="204"/>
      <c r="J265" s="212"/>
      <c r="K265" s="212"/>
      <c r="L265" s="212"/>
      <c r="M265" s="212"/>
      <c r="N265" s="212"/>
      <c r="O265" s="204"/>
      <c r="P265" s="204"/>
      <c r="Q265" s="152"/>
      <c r="R265" s="152"/>
      <c r="S265" s="152"/>
      <c r="T265" s="152"/>
      <c r="U265" s="152"/>
      <c r="V265" s="152"/>
      <c r="W265" s="152"/>
      <c r="X265" s="152"/>
      <c r="Y265" s="152"/>
      <c r="Z265" s="152"/>
      <c r="AA265" s="152"/>
      <c r="AB265" s="152"/>
      <c r="AC265" s="152"/>
      <c r="AD265" s="152"/>
      <c r="AE265" s="152"/>
      <c r="AF265" s="152"/>
      <c r="AG265" s="152"/>
      <c r="AH265" s="152"/>
    </row>
    <row r="266" spans="1:34" s="154" customFormat="1" ht="15" customHeight="1">
      <c r="A266" s="108"/>
      <c r="B266" s="131"/>
      <c r="C266" s="205" t="s">
        <v>393</v>
      </c>
      <c r="D266" s="205"/>
      <c r="E266" s="205"/>
      <c r="F266" s="205"/>
      <c r="G266" s="205"/>
      <c r="H266" s="205"/>
      <c r="I266" s="205"/>
      <c r="J266" s="155"/>
      <c r="K266" s="155"/>
      <c r="L266" s="155"/>
      <c r="M266" s="155"/>
      <c r="N266" s="155"/>
      <c r="Q266" s="521">
        <v>0</v>
      </c>
      <c r="R266" s="521"/>
      <c r="S266" s="521"/>
      <c r="T266" s="521"/>
      <c r="U266" s="521"/>
      <c r="V266" s="521"/>
      <c r="W266" s="521">
        <f>'[4]CAP 5'!$D$110</f>
        <v>2895502393</v>
      </c>
      <c r="X266" s="521"/>
      <c r="Y266" s="521"/>
      <c r="Z266" s="521"/>
      <c r="AA266" s="521"/>
      <c r="AB266" s="521"/>
      <c r="AC266" s="521">
        <f aca="true" t="shared" si="3" ref="AC266:AC272">SUM(Q266:AB266)</f>
        <v>2895502393</v>
      </c>
      <c r="AD266" s="521"/>
      <c r="AE266" s="521"/>
      <c r="AF266" s="521"/>
      <c r="AG266" s="521"/>
      <c r="AH266" s="521"/>
    </row>
    <row r="267" spans="1:34" s="154" customFormat="1" ht="15" customHeight="1">
      <c r="A267" s="108"/>
      <c r="B267" s="131"/>
      <c r="C267" s="210" t="s">
        <v>394</v>
      </c>
      <c r="D267" s="198"/>
      <c r="E267" s="213"/>
      <c r="F267" s="191"/>
      <c r="G267" s="191"/>
      <c r="J267" s="155"/>
      <c r="K267" s="155"/>
      <c r="L267" s="155"/>
      <c r="M267" s="155"/>
      <c r="N267" s="155"/>
      <c r="Q267" s="522">
        <f>SUM(Q268:V269)</f>
        <v>0</v>
      </c>
      <c r="R267" s="522"/>
      <c r="S267" s="522"/>
      <c r="T267" s="522"/>
      <c r="U267" s="522"/>
      <c r="V267" s="522"/>
      <c r="W267" s="522">
        <f>SUM(W268:AB269)</f>
        <v>280514523</v>
      </c>
      <c r="X267" s="522"/>
      <c r="Y267" s="522"/>
      <c r="Z267" s="522"/>
      <c r="AA267" s="522"/>
      <c r="AB267" s="522"/>
      <c r="AC267" s="522">
        <f t="shared" si="3"/>
        <v>280514523</v>
      </c>
      <c r="AD267" s="522"/>
      <c r="AE267" s="522"/>
      <c r="AF267" s="522"/>
      <c r="AG267" s="522"/>
      <c r="AH267" s="522"/>
    </row>
    <row r="268" spans="1:34" s="170" customFormat="1" ht="15" customHeight="1">
      <c r="A268" s="108"/>
      <c r="B268" s="131"/>
      <c r="C268" s="208" t="s">
        <v>43</v>
      </c>
      <c r="D268" s="128"/>
      <c r="E268" s="128"/>
      <c r="F268" s="186"/>
      <c r="G268" s="186"/>
      <c r="H268" s="132"/>
      <c r="I268" s="132"/>
      <c r="J268" s="133"/>
      <c r="K268" s="133"/>
      <c r="L268" s="133"/>
      <c r="M268" s="133"/>
      <c r="N268" s="133"/>
      <c r="Q268" s="477">
        <v>0</v>
      </c>
      <c r="R268" s="477"/>
      <c r="S268" s="477"/>
      <c r="T268" s="477"/>
      <c r="U268" s="477"/>
      <c r="V268" s="477"/>
      <c r="W268" s="477">
        <f>'[10]C5 31-12'!$F$128</f>
        <v>280514523</v>
      </c>
      <c r="X268" s="477"/>
      <c r="Y268" s="477"/>
      <c r="Z268" s="477"/>
      <c r="AA268" s="477"/>
      <c r="AB268" s="477"/>
      <c r="AC268" s="477">
        <f t="shared" si="3"/>
        <v>280514523</v>
      </c>
      <c r="AD268" s="477"/>
      <c r="AE268" s="477"/>
      <c r="AF268" s="477"/>
      <c r="AG268" s="477"/>
      <c r="AH268" s="477"/>
    </row>
    <row r="269" spans="1:34" s="170" customFormat="1" ht="15" customHeight="1">
      <c r="A269" s="108"/>
      <c r="B269" s="131"/>
      <c r="C269" s="208" t="s">
        <v>262</v>
      </c>
      <c r="D269" s="128"/>
      <c r="E269" s="128"/>
      <c r="F269" s="186"/>
      <c r="G269" s="186"/>
      <c r="H269" s="132"/>
      <c r="I269" s="132"/>
      <c r="J269" s="133"/>
      <c r="K269" s="133"/>
      <c r="L269" s="133"/>
      <c r="M269" s="133"/>
      <c r="N269" s="133"/>
      <c r="Q269" s="477">
        <v>0</v>
      </c>
      <c r="R269" s="477"/>
      <c r="S269" s="477"/>
      <c r="T269" s="477"/>
      <c r="U269" s="477"/>
      <c r="V269" s="477"/>
      <c r="W269" s="477">
        <v>0</v>
      </c>
      <c r="X269" s="477"/>
      <c r="Y269" s="477"/>
      <c r="Z269" s="477"/>
      <c r="AA269" s="477"/>
      <c r="AB269" s="477"/>
      <c r="AC269" s="477">
        <f t="shared" si="3"/>
        <v>0</v>
      </c>
      <c r="AD269" s="477"/>
      <c r="AE269" s="477"/>
      <c r="AF269" s="477"/>
      <c r="AG269" s="477"/>
      <c r="AH269" s="477"/>
    </row>
    <row r="270" spans="1:34" s="154" customFormat="1" ht="15" customHeight="1">
      <c r="A270" s="108"/>
      <c r="B270" s="131"/>
      <c r="C270" s="210" t="s">
        <v>396</v>
      </c>
      <c r="D270" s="127"/>
      <c r="E270" s="127"/>
      <c r="F270" s="191"/>
      <c r="G270" s="191"/>
      <c r="J270" s="155"/>
      <c r="K270" s="155"/>
      <c r="L270" s="155"/>
      <c r="M270" s="155"/>
      <c r="N270" s="155"/>
      <c r="Q270" s="522">
        <f>SUM(Q271:V272)</f>
        <v>0</v>
      </c>
      <c r="R270" s="522"/>
      <c r="S270" s="522"/>
      <c r="T270" s="522"/>
      <c r="U270" s="522"/>
      <c r="V270" s="522"/>
      <c r="W270" s="522">
        <f>SUM(W271:AB272)</f>
        <v>0</v>
      </c>
      <c r="X270" s="522"/>
      <c r="Y270" s="522"/>
      <c r="Z270" s="522"/>
      <c r="AA270" s="522"/>
      <c r="AB270" s="522"/>
      <c r="AC270" s="522">
        <f t="shared" si="3"/>
        <v>0</v>
      </c>
      <c r="AD270" s="522"/>
      <c r="AE270" s="522"/>
      <c r="AF270" s="522"/>
      <c r="AG270" s="522"/>
      <c r="AH270" s="522"/>
    </row>
    <row r="271" spans="1:34" s="170" customFormat="1" ht="15" customHeight="1">
      <c r="A271" s="108"/>
      <c r="B271" s="131"/>
      <c r="C271" s="208" t="s">
        <v>263</v>
      </c>
      <c r="D271" s="128"/>
      <c r="E271" s="128"/>
      <c r="F271" s="186"/>
      <c r="G271" s="186"/>
      <c r="H271" s="132"/>
      <c r="I271" s="132"/>
      <c r="J271" s="133"/>
      <c r="K271" s="133"/>
      <c r="L271" s="133"/>
      <c r="M271" s="133"/>
      <c r="N271" s="133"/>
      <c r="Q271" s="477">
        <v>0</v>
      </c>
      <c r="R271" s="477"/>
      <c r="S271" s="477"/>
      <c r="T271" s="477"/>
      <c r="U271" s="477"/>
      <c r="V271" s="477"/>
      <c r="W271" s="477">
        <v>0</v>
      </c>
      <c r="X271" s="477"/>
      <c r="Y271" s="477"/>
      <c r="Z271" s="477"/>
      <c r="AA271" s="477"/>
      <c r="AB271" s="477"/>
      <c r="AC271" s="477">
        <f t="shared" si="3"/>
        <v>0</v>
      </c>
      <c r="AD271" s="477"/>
      <c r="AE271" s="477"/>
      <c r="AF271" s="477"/>
      <c r="AG271" s="477"/>
      <c r="AH271" s="477"/>
    </row>
    <row r="272" spans="1:34" s="170" customFormat="1" ht="15" customHeight="1">
      <c r="A272" s="108"/>
      <c r="B272" s="131"/>
      <c r="C272" s="208" t="s">
        <v>264</v>
      </c>
      <c r="D272" s="128"/>
      <c r="E272" s="128"/>
      <c r="F272" s="186"/>
      <c r="G272" s="186"/>
      <c r="H272" s="132"/>
      <c r="I272" s="132"/>
      <c r="J272" s="133"/>
      <c r="K272" s="133"/>
      <c r="L272" s="133"/>
      <c r="M272" s="133"/>
      <c r="N272" s="133"/>
      <c r="Q272" s="477">
        <v>0</v>
      </c>
      <c r="R272" s="477"/>
      <c r="S272" s="477"/>
      <c r="T272" s="477"/>
      <c r="U272" s="477"/>
      <c r="V272" s="477"/>
      <c r="W272" s="477">
        <v>0</v>
      </c>
      <c r="X272" s="477"/>
      <c r="Y272" s="477"/>
      <c r="Z272" s="477"/>
      <c r="AA272" s="477"/>
      <c r="AB272" s="477"/>
      <c r="AC272" s="477">
        <f t="shared" si="3"/>
        <v>0</v>
      </c>
      <c r="AD272" s="477"/>
      <c r="AE272" s="477"/>
      <c r="AF272" s="477"/>
      <c r="AG272" s="477"/>
      <c r="AH272" s="477"/>
    </row>
    <row r="273" spans="1:34" s="154" customFormat="1" ht="15" customHeight="1">
      <c r="A273" s="108"/>
      <c r="B273" s="131"/>
      <c r="C273" s="211" t="s">
        <v>397</v>
      </c>
      <c r="D273" s="211"/>
      <c r="E273" s="211"/>
      <c r="F273" s="211"/>
      <c r="G273" s="205"/>
      <c r="H273" s="205"/>
      <c r="I273" s="205"/>
      <c r="J273" s="205"/>
      <c r="K273" s="205"/>
      <c r="L273" s="205"/>
      <c r="M273" s="205"/>
      <c r="N273" s="155"/>
      <c r="O273" s="170"/>
      <c r="Q273" s="523">
        <f>Q266+Q267-Q270</f>
        <v>0</v>
      </c>
      <c r="R273" s="523"/>
      <c r="S273" s="523"/>
      <c r="T273" s="523"/>
      <c r="U273" s="523"/>
      <c r="V273" s="523"/>
      <c r="W273" s="523">
        <f>W266+W267-W270</f>
        <v>3176016916</v>
      </c>
      <c r="X273" s="523"/>
      <c r="Y273" s="523"/>
      <c r="Z273" s="523"/>
      <c r="AA273" s="523"/>
      <c r="AB273" s="523"/>
      <c r="AC273" s="523">
        <f>SUM(Q273:AB273)</f>
        <v>3176016916</v>
      </c>
      <c r="AD273" s="523"/>
      <c r="AE273" s="523"/>
      <c r="AF273" s="523"/>
      <c r="AG273" s="523"/>
      <c r="AH273" s="523"/>
    </row>
    <row r="274" spans="1:34" ht="15" customHeight="1">
      <c r="A274" s="108"/>
      <c r="C274" s="201" t="s">
        <v>44</v>
      </c>
      <c r="D274" s="117"/>
      <c r="E274" s="202"/>
      <c r="F274" s="200"/>
      <c r="G274" s="203"/>
      <c r="H274" s="203"/>
      <c r="I274" s="204"/>
      <c r="J274" s="203"/>
      <c r="K274" s="203"/>
      <c r="L274" s="203"/>
      <c r="M274" s="203"/>
      <c r="N274" s="203"/>
      <c r="O274" s="204"/>
      <c r="P274" s="204"/>
      <c r="Q274" s="152"/>
      <c r="R274" s="152"/>
      <c r="S274" s="152"/>
      <c r="T274" s="152"/>
      <c r="U274" s="152"/>
      <c r="V274" s="152"/>
      <c r="W274" s="152"/>
      <c r="X274" s="152"/>
      <c r="Y274" s="152"/>
      <c r="Z274" s="152"/>
      <c r="AA274" s="152"/>
      <c r="AB274" s="152"/>
      <c r="AC274" s="152"/>
      <c r="AD274" s="152"/>
      <c r="AE274" s="152"/>
      <c r="AF274" s="152"/>
      <c r="AG274" s="152"/>
      <c r="AH274" s="152"/>
    </row>
    <row r="275" spans="1:34" s="154" customFormat="1" ht="15" customHeight="1">
      <c r="A275" s="108"/>
      <c r="B275" s="131"/>
      <c r="C275" s="205" t="s">
        <v>398</v>
      </c>
      <c r="D275" s="205"/>
      <c r="E275" s="205"/>
      <c r="F275" s="205"/>
      <c r="G275" s="205"/>
      <c r="H275" s="205"/>
      <c r="I275" s="205"/>
      <c r="J275" s="155"/>
      <c r="K275" s="155"/>
      <c r="L275" s="155"/>
      <c r="M275" s="155"/>
      <c r="N275" s="155"/>
      <c r="O275" s="155"/>
      <c r="P275" s="155"/>
      <c r="Q275" s="521">
        <f>Q257-Q266</f>
        <v>0</v>
      </c>
      <c r="R275" s="521"/>
      <c r="S275" s="521"/>
      <c r="T275" s="521"/>
      <c r="U275" s="521"/>
      <c r="V275" s="521"/>
      <c r="W275" s="521">
        <f>W257-W266</f>
        <v>700793837</v>
      </c>
      <c r="X275" s="521"/>
      <c r="Y275" s="521"/>
      <c r="Z275" s="521"/>
      <c r="AA275" s="521"/>
      <c r="AB275" s="521"/>
      <c r="AC275" s="522">
        <f>SUM(O275:AB275)</f>
        <v>700793837</v>
      </c>
      <c r="AD275" s="522"/>
      <c r="AE275" s="522"/>
      <c r="AF275" s="522"/>
      <c r="AG275" s="522"/>
      <c r="AH275" s="522"/>
    </row>
    <row r="276" spans="1:34" s="154" customFormat="1" ht="15" customHeight="1" thickBot="1">
      <c r="A276" s="108"/>
      <c r="B276" s="131"/>
      <c r="C276" s="214" t="s">
        <v>399</v>
      </c>
      <c r="D276" s="214"/>
      <c r="E276" s="214"/>
      <c r="F276" s="214"/>
      <c r="G276" s="214"/>
      <c r="H276" s="214"/>
      <c r="I276" s="214"/>
      <c r="J276" s="218"/>
      <c r="K276" s="218"/>
      <c r="L276" s="218"/>
      <c r="M276" s="218"/>
      <c r="N276" s="218"/>
      <c r="O276" s="218"/>
      <c r="P276" s="218"/>
      <c r="Q276" s="524">
        <f>Q264-Q273</f>
        <v>0</v>
      </c>
      <c r="R276" s="524"/>
      <c r="S276" s="524"/>
      <c r="T276" s="524"/>
      <c r="U276" s="524"/>
      <c r="V276" s="524"/>
      <c r="W276" s="524">
        <f>W264-W273</f>
        <v>420279314</v>
      </c>
      <c r="X276" s="524"/>
      <c r="Y276" s="524"/>
      <c r="Z276" s="524"/>
      <c r="AA276" s="524"/>
      <c r="AB276" s="524"/>
      <c r="AC276" s="524">
        <f>SUM(O276:AB276)</f>
        <v>420279314</v>
      </c>
      <c r="AD276" s="524"/>
      <c r="AE276" s="524"/>
      <c r="AF276" s="524"/>
      <c r="AG276" s="524"/>
      <c r="AH276" s="524"/>
    </row>
    <row r="277" spans="1:34" ht="15" customHeight="1" thickTop="1">
      <c r="A277" s="108"/>
      <c r="D277" s="186"/>
      <c r="E277" s="186"/>
      <c r="F277" s="186"/>
      <c r="G277" s="186"/>
      <c r="H277" s="186"/>
      <c r="I277" s="186"/>
      <c r="J277" s="186"/>
      <c r="K277" s="186"/>
      <c r="L277" s="186"/>
      <c r="M277" s="186"/>
      <c r="N277" s="186"/>
      <c r="O277" s="186"/>
      <c r="P277" s="186"/>
      <c r="Q277" s="186"/>
      <c r="R277" s="186"/>
      <c r="S277" s="186"/>
      <c r="T277" s="186"/>
      <c r="U277" s="186"/>
      <c r="AD277" s="583"/>
      <c r="AE277" s="583"/>
      <c r="AF277" s="583"/>
      <c r="AG277" s="583"/>
      <c r="AH277" s="583"/>
    </row>
    <row r="278" spans="1:21" ht="12" customHeight="1">
      <c r="A278" s="108"/>
      <c r="D278" s="186"/>
      <c r="E278" s="186"/>
      <c r="F278" s="186"/>
      <c r="G278" s="186"/>
      <c r="H278" s="186"/>
      <c r="I278" s="186"/>
      <c r="J278" s="186"/>
      <c r="K278" s="186"/>
      <c r="L278" s="186"/>
      <c r="M278" s="186"/>
      <c r="N278" s="186"/>
      <c r="O278" s="186"/>
      <c r="P278" s="186"/>
      <c r="Q278" s="186"/>
      <c r="R278" s="186"/>
      <c r="S278" s="186"/>
      <c r="T278" s="186"/>
      <c r="U278" s="186"/>
    </row>
    <row r="279" spans="1:34" s="154" customFormat="1" ht="15" customHeight="1">
      <c r="A279" s="108"/>
      <c r="B279" s="131"/>
      <c r="C279" s="131" t="s">
        <v>54</v>
      </c>
      <c r="D279" s="191"/>
      <c r="E279" s="191"/>
      <c r="F279" s="191"/>
      <c r="G279" s="191"/>
      <c r="H279" s="191"/>
      <c r="I279" s="191"/>
      <c r="J279" s="191"/>
      <c r="K279" s="191"/>
      <c r="L279" s="191"/>
      <c r="M279" s="191"/>
      <c r="N279" s="191"/>
      <c r="O279" s="191"/>
      <c r="P279" s="191"/>
      <c r="Q279" s="191"/>
      <c r="R279" s="191"/>
      <c r="S279" s="191"/>
      <c r="T279" s="191"/>
      <c r="U279" s="191"/>
      <c r="V279" s="155"/>
      <c r="W279" s="155"/>
      <c r="X279" s="155"/>
      <c r="Y279" s="155"/>
      <c r="Z279" s="155"/>
      <c r="AA279" s="155"/>
      <c r="AB279" s="155"/>
      <c r="AC279" s="155"/>
      <c r="AD279" s="155"/>
      <c r="AE279" s="155"/>
      <c r="AF279" s="155"/>
      <c r="AG279" s="155"/>
      <c r="AH279" s="155"/>
    </row>
    <row r="280" spans="1:21" ht="15" customHeight="1">
      <c r="A280" s="108"/>
      <c r="D280" s="186"/>
      <c r="E280" s="186"/>
      <c r="F280" s="186"/>
      <c r="G280" s="186"/>
      <c r="H280" s="186"/>
      <c r="I280" s="186"/>
      <c r="J280" s="186"/>
      <c r="K280" s="186"/>
      <c r="L280" s="186"/>
      <c r="M280" s="186"/>
      <c r="N280" s="186"/>
      <c r="O280" s="186"/>
      <c r="P280" s="186"/>
      <c r="Q280" s="186"/>
      <c r="R280" s="186"/>
      <c r="S280" s="186"/>
      <c r="T280" s="186"/>
      <c r="U280" s="186"/>
    </row>
    <row r="281" spans="1:34" ht="28.5" customHeight="1">
      <c r="A281" s="108"/>
      <c r="C281" s="525" t="s">
        <v>846</v>
      </c>
      <c r="D281" s="526"/>
      <c r="E281" s="526"/>
      <c r="F281" s="526"/>
      <c r="G281" s="526"/>
      <c r="H281" s="526"/>
      <c r="I281" s="526"/>
      <c r="J281" s="526"/>
      <c r="K281" s="526"/>
      <c r="L281" s="526"/>
      <c r="M281" s="526"/>
      <c r="N281" s="199"/>
      <c r="O281" s="527" t="s">
        <v>55</v>
      </c>
      <c r="P281" s="527"/>
      <c r="Q281" s="527"/>
      <c r="R281" s="527"/>
      <c r="S281" s="527"/>
      <c r="T281" s="527"/>
      <c r="U281" s="527"/>
      <c r="V281" s="527"/>
      <c r="W281" s="527"/>
      <c r="X281" s="527"/>
      <c r="Y281" s="527"/>
      <c r="Z281" s="527"/>
      <c r="AA281" s="527"/>
      <c r="AC281" s="528" t="s">
        <v>56</v>
      </c>
      <c r="AD281" s="528"/>
      <c r="AE281" s="528"/>
      <c r="AF281" s="528"/>
      <c r="AG281" s="528"/>
      <c r="AH281" s="528"/>
    </row>
    <row r="282" spans="1:34" ht="15" customHeight="1">
      <c r="A282" s="108"/>
      <c r="C282" s="518"/>
      <c r="D282" s="518"/>
      <c r="E282" s="518"/>
      <c r="F282" s="518"/>
      <c r="G282" s="518"/>
      <c r="H282" s="518"/>
      <c r="I282" s="518"/>
      <c r="J282" s="518"/>
      <c r="K282" s="518"/>
      <c r="L282" s="518"/>
      <c r="M282" s="518"/>
      <c r="N282" s="199"/>
      <c r="O282" s="520" t="s">
        <v>244</v>
      </c>
      <c r="P282" s="520"/>
      <c r="Q282" s="520"/>
      <c r="R282" s="520"/>
      <c r="S282" s="520"/>
      <c r="T282" s="520"/>
      <c r="U282" s="186"/>
      <c r="V282" s="520" t="s">
        <v>57</v>
      </c>
      <c r="W282" s="520"/>
      <c r="X282" s="520"/>
      <c r="Y282" s="520"/>
      <c r="Z282" s="520"/>
      <c r="AA282" s="520"/>
      <c r="AC282" s="520"/>
      <c r="AD282" s="520"/>
      <c r="AE282" s="520"/>
      <c r="AF282" s="520"/>
      <c r="AG282" s="520"/>
      <c r="AH282" s="520"/>
    </row>
    <row r="283" spans="1:34" ht="15" customHeight="1">
      <c r="A283" s="108"/>
      <c r="B283" s="134"/>
      <c r="C283" s="529"/>
      <c r="D283" s="529"/>
      <c r="E283" s="529"/>
      <c r="F283" s="529"/>
      <c r="G283" s="529"/>
      <c r="H283" s="529"/>
      <c r="I283" s="529"/>
      <c r="J283" s="529"/>
      <c r="K283" s="529"/>
      <c r="L283" s="529"/>
      <c r="M283" s="529"/>
      <c r="N283" s="133"/>
      <c r="O283" s="530" t="s">
        <v>58</v>
      </c>
      <c r="P283" s="530"/>
      <c r="Q283" s="530"/>
      <c r="R283" s="530"/>
      <c r="S283" s="530"/>
      <c r="T283" s="530"/>
      <c r="U283" s="186"/>
      <c r="V283" s="483">
        <f>AC233+AC264</f>
        <v>8649064676</v>
      </c>
      <c r="W283" s="483"/>
      <c r="X283" s="483"/>
      <c r="Y283" s="483"/>
      <c r="Z283" s="483"/>
      <c r="AA283" s="483"/>
      <c r="AC283" s="531">
        <f>ROUND(V283/C284,2)</f>
        <v>0.06</v>
      </c>
      <c r="AD283" s="531"/>
      <c r="AE283" s="531"/>
      <c r="AF283" s="531"/>
      <c r="AG283" s="531"/>
      <c r="AH283" s="531"/>
    </row>
    <row r="284" spans="1:34" ht="15" customHeight="1">
      <c r="A284" s="108"/>
      <c r="B284" s="134"/>
      <c r="C284" s="532">
        <v>135289000000</v>
      </c>
      <c r="D284" s="532"/>
      <c r="E284" s="532"/>
      <c r="F284" s="532"/>
      <c r="G284" s="532"/>
      <c r="H284" s="532"/>
      <c r="I284" s="532"/>
      <c r="J284" s="532"/>
      <c r="K284" s="532"/>
      <c r="L284" s="532"/>
      <c r="M284" s="532"/>
      <c r="N284" s="133"/>
      <c r="O284" s="533" t="s">
        <v>59</v>
      </c>
      <c r="P284" s="533"/>
      <c r="Q284" s="533"/>
      <c r="R284" s="533"/>
      <c r="S284" s="533"/>
      <c r="T284" s="533"/>
      <c r="U284" s="186"/>
      <c r="V284" s="477">
        <f>AC242+AC273</f>
        <v>7529151055</v>
      </c>
      <c r="W284" s="477"/>
      <c r="X284" s="477"/>
      <c r="Y284" s="477"/>
      <c r="Z284" s="477"/>
      <c r="AA284" s="477"/>
      <c r="AC284" s="534"/>
      <c r="AD284" s="534"/>
      <c r="AE284" s="534"/>
      <c r="AF284" s="534"/>
      <c r="AG284" s="534"/>
      <c r="AH284" s="534"/>
    </row>
    <row r="285" spans="1:34" ht="15" customHeight="1">
      <c r="A285" s="108"/>
      <c r="B285" s="134"/>
      <c r="C285" s="535"/>
      <c r="D285" s="535"/>
      <c r="E285" s="535"/>
      <c r="F285" s="535"/>
      <c r="G285" s="535"/>
      <c r="H285" s="535"/>
      <c r="I285" s="535"/>
      <c r="J285" s="535"/>
      <c r="K285" s="535"/>
      <c r="L285" s="535"/>
      <c r="M285" s="535"/>
      <c r="N285" s="133"/>
      <c r="O285" s="533" t="s">
        <v>60</v>
      </c>
      <c r="P285" s="533"/>
      <c r="Q285" s="533"/>
      <c r="R285" s="533"/>
      <c r="S285" s="533"/>
      <c r="T285" s="533"/>
      <c r="U285" s="186"/>
      <c r="V285" s="477">
        <f>V283-V284</f>
        <v>1119913621</v>
      </c>
      <c r="W285" s="477"/>
      <c r="X285" s="477"/>
      <c r="Y285" s="477"/>
      <c r="Z285" s="477"/>
      <c r="AA285" s="477"/>
      <c r="AC285" s="534">
        <f>ROUND(V285/C284,2)</f>
        <v>0.01</v>
      </c>
      <c r="AD285" s="534"/>
      <c r="AE285" s="534"/>
      <c r="AF285" s="534"/>
      <c r="AG285" s="534"/>
      <c r="AH285" s="534"/>
    </row>
    <row r="286" spans="1:34" s="220" customFormat="1" ht="15" customHeight="1" thickBot="1">
      <c r="A286" s="108"/>
      <c r="C286" s="536" t="s">
        <v>641</v>
      </c>
      <c r="D286" s="536"/>
      <c r="E286" s="536"/>
      <c r="F286" s="536"/>
      <c r="G286" s="536"/>
      <c r="H286" s="536"/>
      <c r="I286" s="536"/>
      <c r="J286" s="536"/>
      <c r="K286" s="536"/>
      <c r="L286" s="536"/>
      <c r="M286" s="536"/>
      <c r="N286" s="221"/>
      <c r="O286" s="537" t="s">
        <v>61</v>
      </c>
      <c r="P286" s="537"/>
      <c r="Q286" s="537"/>
      <c r="R286" s="537"/>
      <c r="S286" s="537"/>
      <c r="T286" s="537"/>
      <c r="U286" s="222"/>
      <c r="V286" s="537" t="s">
        <v>61</v>
      </c>
      <c r="W286" s="537"/>
      <c r="X286" s="537"/>
      <c r="Y286" s="537"/>
      <c r="Z286" s="537"/>
      <c r="AA286" s="537"/>
      <c r="AB286" s="221"/>
      <c r="AC286" s="537" t="s">
        <v>61</v>
      </c>
      <c r="AD286" s="537"/>
      <c r="AE286" s="537"/>
      <c r="AF286" s="537"/>
      <c r="AG286" s="537"/>
      <c r="AH286" s="537"/>
    </row>
    <row r="287" spans="1:34" s="154" customFormat="1" ht="15" customHeight="1" thickTop="1">
      <c r="A287" s="108"/>
      <c r="B287" s="131"/>
      <c r="C287" s="206"/>
      <c r="D287" s="206"/>
      <c r="E287" s="206"/>
      <c r="F287" s="206"/>
      <c r="G287" s="206"/>
      <c r="H287" s="115"/>
      <c r="I287" s="115"/>
      <c r="J287" s="115"/>
      <c r="K287" s="115"/>
      <c r="L287" s="115"/>
      <c r="M287" s="115"/>
      <c r="N287" s="206"/>
      <c r="O287" s="115"/>
      <c r="P287" s="115"/>
      <c r="Q287" s="115"/>
      <c r="R287" s="115"/>
      <c r="S287" s="115"/>
      <c r="T287" s="115"/>
      <c r="U287" s="191"/>
      <c r="V287" s="115"/>
      <c r="W287" s="115"/>
      <c r="X287" s="115"/>
      <c r="Y287" s="115"/>
      <c r="Z287" s="115"/>
      <c r="AA287" s="115"/>
      <c r="AB287" s="155"/>
      <c r="AC287" s="115"/>
      <c r="AD287" s="115"/>
      <c r="AE287" s="115"/>
      <c r="AF287" s="115"/>
      <c r="AG287" s="115"/>
      <c r="AH287" s="115"/>
    </row>
    <row r="288" spans="1:21" ht="15" customHeight="1">
      <c r="A288" s="108">
        <v>12</v>
      </c>
      <c r="C288" s="127" t="s">
        <v>62</v>
      </c>
      <c r="D288" s="186"/>
      <c r="E288" s="186"/>
      <c r="F288" s="186"/>
      <c r="G288" s="186"/>
      <c r="H288" s="186"/>
      <c r="I288" s="186"/>
      <c r="J288" s="186"/>
      <c r="K288" s="186"/>
      <c r="L288" s="186"/>
      <c r="M288" s="186"/>
      <c r="N288" s="186"/>
      <c r="O288" s="186"/>
      <c r="P288" s="186"/>
      <c r="Q288" s="186"/>
      <c r="R288" s="186"/>
      <c r="S288" s="186"/>
      <c r="T288" s="186"/>
      <c r="U288" s="186"/>
    </row>
    <row r="289" spans="1:34" ht="18" customHeight="1">
      <c r="A289" s="108"/>
      <c r="C289" s="124"/>
      <c r="D289" s="186"/>
      <c r="E289" s="186"/>
      <c r="F289" s="186"/>
      <c r="G289" s="186"/>
      <c r="H289" s="186"/>
      <c r="I289" s="186"/>
      <c r="J289" s="186"/>
      <c r="K289" s="186"/>
      <c r="L289" s="186"/>
      <c r="M289" s="186"/>
      <c r="N289" s="186"/>
      <c r="O289" s="186"/>
      <c r="P289" s="186"/>
      <c r="Q289" s="186"/>
      <c r="R289" s="186"/>
      <c r="S289" s="186"/>
      <c r="T289" s="186"/>
      <c r="U289" s="186"/>
      <c r="V289" s="481">
        <f>V215</f>
        <v>42369</v>
      </c>
      <c r="W289" s="482"/>
      <c r="X289" s="482"/>
      <c r="Y289" s="482"/>
      <c r="Z289" s="482"/>
      <c r="AA289" s="482"/>
      <c r="AB289" s="148"/>
      <c r="AC289" s="481">
        <f>AC215</f>
        <v>42005</v>
      </c>
      <c r="AD289" s="482"/>
      <c r="AE289" s="482"/>
      <c r="AF289" s="482"/>
      <c r="AG289" s="482"/>
      <c r="AH289" s="482"/>
    </row>
    <row r="290" spans="1:34" s="170" customFormat="1" ht="15" customHeight="1">
      <c r="A290" s="108"/>
      <c r="B290" s="131"/>
      <c r="C290" s="171" t="s">
        <v>789</v>
      </c>
      <c r="D290" s="186"/>
      <c r="E290" s="186"/>
      <c r="F290" s="186"/>
      <c r="G290" s="186"/>
      <c r="H290" s="186"/>
      <c r="I290" s="186"/>
      <c r="J290" s="186"/>
      <c r="K290" s="186"/>
      <c r="L290" s="186"/>
      <c r="M290" s="186"/>
      <c r="N290" s="186"/>
      <c r="O290" s="186"/>
      <c r="P290" s="186"/>
      <c r="Q290" s="186"/>
      <c r="R290" s="186"/>
      <c r="S290" s="186"/>
      <c r="T290" s="186"/>
      <c r="U290" s="186"/>
      <c r="V290" s="493"/>
      <c r="W290" s="493"/>
      <c r="X290" s="493"/>
      <c r="Y290" s="493"/>
      <c r="Z290" s="493"/>
      <c r="AA290" s="493"/>
      <c r="AB290" s="133"/>
      <c r="AC290" s="493">
        <v>0</v>
      </c>
      <c r="AD290" s="493"/>
      <c r="AE290" s="493"/>
      <c r="AF290" s="493"/>
      <c r="AG290" s="493"/>
      <c r="AH290" s="493"/>
    </row>
    <row r="291" spans="1:34" ht="15" customHeight="1">
      <c r="A291" s="108"/>
      <c r="C291" s="150"/>
      <c r="D291" s="186"/>
      <c r="E291" s="186"/>
      <c r="F291" s="186"/>
      <c r="G291" s="186"/>
      <c r="H291" s="186"/>
      <c r="I291" s="186"/>
      <c r="J291" s="186"/>
      <c r="K291" s="186"/>
      <c r="L291" s="186"/>
      <c r="M291" s="186"/>
      <c r="N291" s="186"/>
      <c r="O291" s="186"/>
      <c r="P291" s="186"/>
      <c r="Q291" s="186"/>
      <c r="R291" s="186"/>
      <c r="S291" s="186"/>
      <c r="T291" s="186"/>
      <c r="U291" s="186"/>
      <c r="V291" s="152"/>
      <c r="W291" s="152"/>
      <c r="X291" s="152"/>
      <c r="Y291" s="152"/>
      <c r="Z291" s="152"/>
      <c r="AA291" s="152"/>
      <c r="AC291" s="152"/>
      <c r="AD291" s="152"/>
      <c r="AE291" s="152"/>
      <c r="AF291" s="152"/>
      <c r="AG291" s="152"/>
      <c r="AH291" s="152"/>
    </row>
    <row r="292" spans="1:34" s="154" customFormat="1" ht="15" customHeight="1" thickBot="1">
      <c r="A292" s="108"/>
      <c r="B292" s="131"/>
      <c r="C292" s="153" t="s">
        <v>641</v>
      </c>
      <c r="D292" s="191"/>
      <c r="E292" s="191"/>
      <c r="F292" s="191"/>
      <c r="G292" s="191"/>
      <c r="H292" s="191"/>
      <c r="I292" s="191"/>
      <c r="J292" s="191"/>
      <c r="K292" s="191"/>
      <c r="L292" s="191"/>
      <c r="M292" s="191"/>
      <c r="N292" s="191"/>
      <c r="O292" s="191"/>
      <c r="P292" s="191"/>
      <c r="Q292" s="191"/>
      <c r="R292" s="191"/>
      <c r="S292" s="191"/>
      <c r="T292" s="191"/>
      <c r="U292" s="191"/>
      <c r="V292" s="499">
        <f>SUM(V290:AA291)</f>
        <v>0</v>
      </c>
      <c r="W292" s="499"/>
      <c r="X292" s="499"/>
      <c r="Y292" s="499"/>
      <c r="Z292" s="499"/>
      <c r="AA292" s="499"/>
      <c r="AB292" s="155"/>
      <c r="AC292" s="499">
        <f>SUM(AC290:AH291)</f>
        <v>0</v>
      </c>
      <c r="AD292" s="499"/>
      <c r="AE292" s="499"/>
      <c r="AF292" s="499"/>
      <c r="AG292" s="499"/>
      <c r="AH292" s="499"/>
    </row>
    <row r="293" spans="1:34" s="154" customFormat="1" ht="15" customHeight="1" thickTop="1">
      <c r="A293" s="108"/>
      <c r="B293" s="131"/>
      <c r="C293" s="153"/>
      <c r="D293" s="191"/>
      <c r="E293" s="191"/>
      <c r="F293" s="191"/>
      <c r="G293" s="191"/>
      <c r="H293" s="191"/>
      <c r="I293" s="191"/>
      <c r="J293" s="191"/>
      <c r="K293" s="191"/>
      <c r="L293" s="191"/>
      <c r="M293" s="191"/>
      <c r="N293" s="191"/>
      <c r="O293" s="191"/>
      <c r="P293" s="191"/>
      <c r="Q293" s="191"/>
      <c r="R293" s="191"/>
      <c r="S293" s="191"/>
      <c r="T293" s="191"/>
      <c r="U293" s="191"/>
      <c r="V293" s="155"/>
      <c r="W293" s="155"/>
      <c r="X293" s="155"/>
      <c r="Y293" s="155"/>
      <c r="Z293" s="155"/>
      <c r="AA293" s="155"/>
      <c r="AB293" s="155"/>
      <c r="AC293" s="155"/>
      <c r="AD293" s="155"/>
      <c r="AE293" s="155"/>
      <c r="AF293" s="155"/>
      <c r="AG293" s="155"/>
      <c r="AH293" s="155"/>
    </row>
    <row r="294" spans="1:34" ht="15" customHeight="1" hidden="1">
      <c r="A294" s="108"/>
      <c r="B294" s="132"/>
      <c r="C294" s="228" t="s">
        <v>64</v>
      </c>
      <c r="D294" s="186"/>
      <c r="E294" s="186"/>
      <c r="F294" s="186"/>
      <c r="G294" s="186"/>
      <c r="H294" s="186"/>
      <c r="I294" s="186"/>
      <c r="J294" s="186"/>
      <c r="K294" s="186"/>
      <c r="L294" s="186"/>
      <c r="M294" s="186"/>
      <c r="N294" s="186"/>
      <c r="O294" s="186"/>
      <c r="P294" s="186"/>
      <c r="Q294" s="186"/>
      <c r="R294" s="186"/>
      <c r="S294" s="186"/>
      <c r="T294" s="186"/>
      <c r="U294" s="133"/>
      <c r="AH294" s="177"/>
    </row>
    <row r="295" spans="1:34" s="229" customFormat="1" ht="39.75" customHeight="1" hidden="1">
      <c r="A295" s="108"/>
      <c r="C295" s="539" t="s">
        <v>65</v>
      </c>
      <c r="D295" s="539"/>
      <c r="E295" s="539"/>
      <c r="F295" s="539"/>
      <c r="G295" s="539"/>
      <c r="H295" s="539"/>
      <c r="I295" s="539"/>
      <c r="J295" s="539"/>
      <c r="K295" s="539"/>
      <c r="L295" s="539"/>
      <c r="M295" s="539"/>
      <c r="N295" s="539"/>
      <c r="O295" s="538" t="s">
        <v>66</v>
      </c>
      <c r="P295" s="538"/>
      <c r="Q295" s="538"/>
      <c r="R295" s="538"/>
      <c r="S295" s="538"/>
      <c r="T295" s="538"/>
      <c r="U295" s="538" t="s">
        <v>67</v>
      </c>
      <c r="V295" s="538"/>
      <c r="W295" s="538"/>
      <c r="X295" s="538"/>
      <c r="Y295" s="538" t="s">
        <v>68</v>
      </c>
      <c r="Z295" s="538"/>
      <c r="AA295" s="538"/>
      <c r="AB295" s="538"/>
      <c r="AC295" s="538" t="s">
        <v>69</v>
      </c>
      <c r="AD295" s="538"/>
      <c r="AE295" s="538"/>
      <c r="AF295" s="538"/>
      <c r="AG295" s="538"/>
      <c r="AH295" s="538"/>
    </row>
    <row r="296" spans="1:34" s="231" customFormat="1" ht="15" customHeight="1" hidden="1">
      <c r="A296" s="108"/>
      <c r="B296" s="230"/>
      <c r="C296" s="543" t="s">
        <v>70</v>
      </c>
      <c r="D296" s="543"/>
      <c r="E296" s="543"/>
      <c r="F296" s="543"/>
      <c r="G296" s="543"/>
      <c r="H296" s="543"/>
      <c r="I296" s="543"/>
      <c r="J296" s="543"/>
      <c r="K296" s="543"/>
      <c r="L296" s="543"/>
      <c r="M296" s="543"/>
      <c r="N296" s="543"/>
      <c r="O296" s="540"/>
      <c r="P296" s="540"/>
      <c r="Q296" s="540"/>
      <c r="R296" s="540"/>
      <c r="S296" s="540"/>
      <c r="T296" s="540"/>
      <c r="U296" s="540"/>
      <c r="V296" s="540"/>
      <c r="W296" s="540"/>
      <c r="X296" s="540"/>
      <c r="Y296" s="540"/>
      <c r="Z296" s="540"/>
      <c r="AA296" s="540"/>
      <c r="AB296" s="540"/>
      <c r="AC296" s="540"/>
      <c r="AD296" s="540"/>
      <c r="AE296" s="540"/>
      <c r="AF296" s="540"/>
      <c r="AG296" s="540"/>
      <c r="AH296" s="540"/>
    </row>
    <row r="297" spans="1:34" s="231" customFormat="1" ht="15" customHeight="1" hidden="1">
      <c r="A297" s="108"/>
      <c r="B297" s="230"/>
      <c r="C297" s="541" t="s">
        <v>71</v>
      </c>
      <c r="D297" s="541"/>
      <c r="E297" s="541"/>
      <c r="F297" s="541"/>
      <c r="G297" s="541"/>
      <c r="H297" s="541"/>
      <c r="I297" s="541"/>
      <c r="J297" s="541"/>
      <c r="K297" s="541"/>
      <c r="L297" s="541"/>
      <c r="M297" s="541"/>
      <c r="N297" s="541"/>
      <c r="O297" s="542"/>
      <c r="P297" s="542"/>
      <c r="Q297" s="542"/>
      <c r="R297" s="542"/>
      <c r="S297" s="542"/>
      <c r="T297" s="542"/>
      <c r="U297" s="542"/>
      <c r="V297" s="542"/>
      <c r="W297" s="542"/>
      <c r="X297" s="542"/>
      <c r="Y297" s="542"/>
      <c r="Z297" s="542"/>
      <c r="AA297" s="542"/>
      <c r="AB297" s="542"/>
      <c r="AC297" s="542"/>
      <c r="AD297" s="542"/>
      <c r="AE297" s="542"/>
      <c r="AF297" s="542"/>
      <c r="AG297" s="542"/>
      <c r="AH297" s="542"/>
    </row>
    <row r="298" spans="1:34" s="154" customFormat="1" ht="15" customHeight="1" hidden="1">
      <c r="A298" s="108"/>
      <c r="B298" s="131"/>
      <c r="C298" s="153"/>
      <c r="D298" s="191"/>
      <c r="E298" s="191"/>
      <c r="F298" s="191"/>
      <c r="G298" s="191"/>
      <c r="H298" s="191"/>
      <c r="I298" s="191"/>
      <c r="J298" s="191"/>
      <c r="K298" s="191"/>
      <c r="L298" s="191"/>
      <c r="M298" s="191"/>
      <c r="N298" s="191"/>
      <c r="O298" s="191"/>
      <c r="P298" s="191"/>
      <c r="Q298" s="191"/>
      <c r="R298" s="191"/>
      <c r="S298" s="191"/>
      <c r="T298" s="191"/>
      <c r="U298" s="191"/>
      <c r="V298" s="155"/>
      <c r="W298" s="155"/>
      <c r="X298" s="155"/>
      <c r="Y298" s="155"/>
      <c r="Z298" s="155"/>
      <c r="AA298" s="155"/>
      <c r="AB298" s="155"/>
      <c r="AC298" s="155"/>
      <c r="AD298" s="155"/>
      <c r="AE298" s="155"/>
      <c r="AF298" s="155"/>
      <c r="AG298" s="155"/>
      <c r="AH298" s="155"/>
    </row>
    <row r="299" spans="1:34" ht="15" customHeight="1" hidden="1">
      <c r="A299" s="108"/>
      <c r="B299" s="132"/>
      <c r="C299" s="228" t="s">
        <v>72</v>
      </c>
      <c r="D299" s="186"/>
      <c r="E299" s="186"/>
      <c r="F299" s="186"/>
      <c r="G299" s="186"/>
      <c r="H299" s="186"/>
      <c r="I299" s="186"/>
      <c r="J299" s="186"/>
      <c r="K299" s="186"/>
      <c r="L299" s="186"/>
      <c r="M299" s="186"/>
      <c r="N299" s="186"/>
      <c r="O299" s="186"/>
      <c r="P299" s="186"/>
      <c r="Q299" s="186"/>
      <c r="R299" s="186"/>
      <c r="S299" s="186"/>
      <c r="T299" s="186"/>
      <c r="U299" s="133"/>
      <c r="AH299" s="177"/>
    </row>
    <row r="300" spans="1:34" s="229" customFormat="1" ht="39.75" customHeight="1" hidden="1">
      <c r="A300" s="108"/>
      <c r="C300" s="539" t="s">
        <v>73</v>
      </c>
      <c r="D300" s="539"/>
      <c r="E300" s="539"/>
      <c r="F300" s="539"/>
      <c r="G300" s="539"/>
      <c r="H300" s="539"/>
      <c r="I300" s="539"/>
      <c r="J300" s="539"/>
      <c r="K300" s="539"/>
      <c r="L300" s="539"/>
      <c r="M300" s="539"/>
      <c r="N300" s="539"/>
      <c r="O300" s="538" t="s">
        <v>66</v>
      </c>
      <c r="P300" s="538"/>
      <c r="Q300" s="538"/>
      <c r="R300" s="538"/>
      <c r="S300" s="538"/>
      <c r="T300" s="538"/>
      <c r="U300" s="538" t="s">
        <v>67</v>
      </c>
      <c r="V300" s="538"/>
      <c r="W300" s="538"/>
      <c r="X300" s="538"/>
      <c r="Y300" s="538" t="s">
        <v>68</v>
      </c>
      <c r="Z300" s="538"/>
      <c r="AA300" s="538"/>
      <c r="AB300" s="538"/>
      <c r="AC300" s="538" t="s">
        <v>69</v>
      </c>
      <c r="AD300" s="538"/>
      <c r="AE300" s="538"/>
      <c r="AF300" s="538"/>
      <c r="AG300" s="538"/>
      <c r="AH300" s="538"/>
    </row>
    <row r="301" spans="1:34" s="231" customFormat="1" ht="15" customHeight="1" hidden="1">
      <c r="A301" s="108"/>
      <c r="B301" s="230"/>
      <c r="C301" s="543" t="s">
        <v>74</v>
      </c>
      <c r="D301" s="543"/>
      <c r="E301" s="543"/>
      <c r="F301" s="543"/>
      <c r="G301" s="543"/>
      <c r="H301" s="543"/>
      <c r="I301" s="543"/>
      <c r="J301" s="543"/>
      <c r="K301" s="543"/>
      <c r="L301" s="543"/>
      <c r="M301" s="543"/>
      <c r="N301" s="543"/>
      <c r="O301" s="540"/>
      <c r="P301" s="540"/>
      <c r="Q301" s="540"/>
      <c r="R301" s="540"/>
      <c r="S301" s="540"/>
      <c r="T301" s="540"/>
      <c r="U301" s="540"/>
      <c r="V301" s="540"/>
      <c r="W301" s="540"/>
      <c r="X301" s="540"/>
      <c r="Y301" s="540"/>
      <c r="Z301" s="540"/>
      <c r="AA301" s="540"/>
      <c r="AB301" s="540"/>
      <c r="AC301" s="540"/>
      <c r="AD301" s="540"/>
      <c r="AE301" s="540"/>
      <c r="AF301" s="540"/>
      <c r="AG301" s="540"/>
      <c r="AH301" s="540"/>
    </row>
    <row r="302" spans="1:34" s="231" customFormat="1" ht="15" customHeight="1" hidden="1">
      <c r="A302" s="108"/>
      <c r="B302" s="230"/>
      <c r="C302" s="541" t="s">
        <v>75</v>
      </c>
      <c r="D302" s="541"/>
      <c r="E302" s="541"/>
      <c r="F302" s="541"/>
      <c r="G302" s="541"/>
      <c r="H302" s="541"/>
      <c r="I302" s="541"/>
      <c r="J302" s="541"/>
      <c r="K302" s="541"/>
      <c r="L302" s="541"/>
      <c r="M302" s="541"/>
      <c r="N302" s="541"/>
      <c r="O302" s="542"/>
      <c r="P302" s="542"/>
      <c r="Q302" s="542"/>
      <c r="R302" s="542"/>
      <c r="S302" s="542"/>
      <c r="T302" s="542"/>
      <c r="U302" s="542"/>
      <c r="V302" s="542"/>
      <c r="W302" s="542"/>
      <c r="X302" s="542"/>
      <c r="Y302" s="542"/>
      <c r="Z302" s="542"/>
      <c r="AA302" s="542"/>
      <c r="AB302" s="542"/>
      <c r="AC302" s="542"/>
      <c r="AD302" s="542"/>
      <c r="AE302" s="542"/>
      <c r="AF302" s="542"/>
      <c r="AG302" s="542"/>
      <c r="AH302" s="542"/>
    </row>
    <row r="303" spans="1:34" s="154" customFormat="1" ht="15" customHeight="1" hidden="1">
      <c r="A303" s="108"/>
      <c r="B303" s="131"/>
      <c r="C303" s="153"/>
      <c r="D303" s="191"/>
      <c r="E303" s="191"/>
      <c r="F303" s="191"/>
      <c r="G303" s="191"/>
      <c r="H303" s="191"/>
      <c r="I303" s="191"/>
      <c r="J303" s="191"/>
      <c r="K303" s="191"/>
      <c r="L303" s="191"/>
      <c r="M303" s="191"/>
      <c r="N303" s="191"/>
      <c r="O303" s="191"/>
      <c r="P303" s="191"/>
      <c r="Q303" s="191"/>
      <c r="R303" s="191"/>
      <c r="S303" s="191"/>
      <c r="T303" s="191"/>
      <c r="U303" s="191"/>
      <c r="V303" s="155"/>
      <c r="W303" s="155"/>
      <c r="X303" s="155"/>
      <c r="Y303" s="155"/>
      <c r="Z303" s="155"/>
      <c r="AA303" s="155"/>
      <c r="AB303" s="155"/>
      <c r="AC303" s="155"/>
      <c r="AD303" s="155"/>
      <c r="AE303" s="155"/>
      <c r="AF303" s="155"/>
      <c r="AG303" s="155"/>
      <c r="AH303" s="155"/>
    </row>
    <row r="304" spans="1:34" ht="15" customHeight="1" hidden="1">
      <c r="A304" s="108">
        <f>IF(B304&lt;&gt;"",COUNTIF($B$9:B304,"."),"")</f>
      </c>
      <c r="B304" s="132"/>
      <c r="C304" s="228" t="s">
        <v>100</v>
      </c>
      <c r="D304" s="186"/>
      <c r="E304" s="186"/>
      <c r="F304" s="186"/>
      <c r="G304" s="186"/>
      <c r="H304" s="186"/>
      <c r="I304" s="186"/>
      <c r="J304" s="186"/>
      <c r="K304" s="186"/>
      <c r="L304" s="186"/>
      <c r="M304" s="186"/>
      <c r="N304" s="186"/>
      <c r="O304" s="186"/>
      <c r="P304" s="186"/>
      <c r="Q304" s="186"/>
      <c r="R304" s="186"/>
      <c r="S304" s="186"/>
      <c r="T304" s="186"/>
      <c r="U304" s="133"/>
      <c r="AH304" s="177"/>
    </row>
    <row r="305" spans="1:34" s="229" customFormat="1" ht="39.75" customHeight="1" hidden="1">
      <c r="A305" s="108">
        <f>IF(B305&lt;&gt;"",COUNTIF($B$9:B305,"."),"")</f>
      </c>
      <c r="C305" s="539" t="s">
        <v>101</v>
      </c>
      <c r="D305" s="539"/>
      <c r="E305" s="539"/>
      <c r="F305" s="539"/>
      <c r="G305" s="539"/>
      <c r="H305" s="539"/>
      <c r="I305" s="539"/>
      <c r="J305" s="539"/>
      <c r="K305" s="539"/>
      <c r="L305" s="539"/>
      <c r="M305" s="539"/>
      <c r="N305" s="539"/>
      <c r="O305" s="538" t="s">
        <v>66</v>
      </c>
      <c r="P305" s="538"/>
      <c r="Q305" s="538"/>
      <c r="R305" s="538"/>
      <c r="S305" s="538"/>
      <c r="T305" s="538"/>
      <c r="U305" s="538" t="s">
        <v>67</v>
      </c>
      <c r="V305" s="538"/>
      <c r="W305" s="538"/>
      <c r="X305" s="538"/>
      <c r="Y305" s="538" t="s">
        <v>68</v>
      </c>
      <c r="Z305" s="538"/>
      <c r="AA305" s="538"/>
      <c r="AB305" s="538"/>
      <c r="AC305" s="538" t="s">
        <v>102</v>
      </c>
      <c r="AD305" s="538"/>
      <c r="AE305" s="538"/>
      <c r="AF305" s="538"/>
      <c r="AG305" s="538"/>
      <c r="AH305" s="538"/>
    </row>
    <row r="306" spans="1:34" s="231" customFormat="1" ht="15" customHeight="1" hidden="1">
      <c r="A306" s="108">
        <f>IF(B306&lt;&gt;"",COUNTIF($B$9:B306,"."),"")</f>
      </c>
      <c r="B306" s="230"/>
      <c r="C306" s="543"/>
      <c r="D306" s="543"/>
      <c r="E306" s="543"/>
      <c r="F306" s="543"/>
      <c r="G306" s="543"/>
      <c r="H306" s="543"/>
      <c r="I306" s="543"/>
      <c r="J306" s="543"/>
      <c r="K306" s="543"/>
      <c r="L306" s="543"/>
      <c r="M306" s="543"/>
      <c r="N306" s="543"/>
      <c r="O306" s="540"/>
      <c r="P306" s="540"/>
      <c r="Q306" s="540"/>
      <c r="R306" s="540"/>
      <c r="S306" s="540"/>
      <c r="T306" s="540"/>
      <c r="U306" s="545"/>
      <c r="V306" s="540"/>
      <c r="W306" s="540"/>
      <c r="X306" s="540"/>
      <c r="Y306" s="545"/>
      <c r="Z306" s="540"/>
      <c r="AA306" s="540"/>
      <c r="AB306" s="540"/>
      <c r="AC306" s="540"/>
      <c r="AD306" s="540"/>
      <c r="AE306" s="540"/>
      <c r="AF306" s="540"/>
      <c r="AG306" s="540"/>
      <c r="AH306" s="540"/>
    </row>
    <row r="307" spans="1:34" s="231" customFormat="1" ht="15" customHeight="1" hidden="1">
      <c r="A307" s="108">
        <f>IF(B307&lt;&gt;"",COUNTIF($B$9:B307,"."),"")</f>
      </c>
      <c r="B307" s="230"/>
      <c r="C307" s="541"/>
      <c r="D307" s="541"/>
      <c r="E307" s="541"/>
      <c r="F307" s="541"/>
      <c r="G307" s="541"/>
      <c r="H307" s="541"/>
      <c r="I307" s="541"/>
      <c r="J307" s="541"/>
      <c r="K307" s="541"/>
      <c r="L307" s="541"/>
      <c r="M307" s="541"/>
      <c r="N307" s="541"/>
      <c r="O307" s="542"/>
      <c r="P307" s="542"/>
      <c r="Q307" s="542"/>
      <c r="R307" s="542"/>
      <c r="S307" s="542"/>
      <c r="T307" s="542"/>
      <c r="U307" s="544"/>
      <c r="V307" s="542"/>
      <c r="W307" s="542"/>
      <c r="X307" s="542"/>
      <c r="Y307" s="544"/>
      <c r="Z307" s="542"/>
      <c r="AA307" s="542"/>
      <c r="AB307" s="542"/>
      <c r="AC307" s="542"/>
      <c r="AD307" s="542"/>
      <c r="AE307" s="542"/>
      <c r="AF307" s="542"/>
      <c r="AG307" s="542"/>
      <c r="AH307" s="542"/>
    </row>
    <row r="308" spans="1:34" s="154" customFormat="1" ht="15" customHeight="1" hidden="1">
      <c r="A308" s="108">
        <f>IF(B308&lt;&gt;"",COUNTIF($B$9:B308,"."),"")</f>
      </c>
      <c r="B308" s="131"/>
      <c r="C308" s="155"/>
      <c r="D308" s="155"/>
      <c r="E308" s="155"/>
      <c r="F308" s="155"/>
      <c r="G308" s="155"/>
      <c r="H308" s="155"/>
      <c r="I308" s="155"/>
      <c r="J308" s="155"/>
      <c r="K308" s="155"/>
      <c r="L308" s="155"/>
      <c r="M308" s="155"/>
      <c r="N308" s="155"/>
      <c r="O308" s="155"/>
      <c r="P308" s="155"/>
      <c r="Q308" s="155"/>
      <c r="R308" s="155"/>
      <c r="S308" s="155"/>
      <c r="T308" s="155"/>
      <c r="U308" s="191"/>
      <c r="W308" s="155"/>
      <c r="X308" s="155"/>
      <c r="Y308" s="155"/>
      <c r="Z308" s="155"/>
      <c r="AA308" s="155"/>
      <c r="AB308" s="155"/>
      <c r="AC308" s="115"/>
      <c r="AD308" s="115"/>
      <c r="AE308" s="115"/>
      <c r="AF308" s="115"/>
      <c r="AG308" s="115"/>
      <c r="AH308" s="115"/>
    </row>
    <row r="309" spans="1:34" ht="15" customHeight="1" hidden="1">
      <c r="A309" s="108">
        <f>IF(B309&lt;&gt;"",COUNTIF($B$9:B309,"."),"")</f>
      </c>
      <c r="B309" s="132">
        <f>IF(AND(V314=0,AC314=0),"",".")</f>
      </c>
      <c r="C309" s="228" t="s">
        <v>63</v>
      </c>
      <c r="D309" s="186"/>
      <c r="E309" s="186"/>
      <c r="F309" s="186"/>
      <c r="G309" s="186"/>
      <c r="H309" s="186"/>
      <c r="I309" s="186"/>
      <c r="J309" s="186"/>
      <c r="K309" s="186"/>
      <c r="L309" s="186"/>
      <c r="M309" s="186"/>
      <c r="N309" s="186"/>
      <c r="O309" s="186"/>
      <c r="P309" s="186"/>
      <c r="Q309" s="186"/>
      <c r="R309" s="186"/>
      <c r="S309" s="186"/>
      <c r="T309" s="186"/>
      <c r="U309" s="133"/>
      <c r="AH309" s="177"/>
    </row>
    <row r="310" spans="1:34" ht="30" customHeight="1" hidden="1">
      <c r="A310" s="108">
        <f>IF(B310&lt;&gt;"",COUNTIF($B$9:B310,"."),"")</f>
      </c>
      <c r="C310" s="124"/>
      <c r="D310" s="186"/>
      <c r="E310" s="186"/>
      <c r="F310" s="186"/>
      <c r="M310" s="186"/>
      <c r="T310" s="225"/>
      <c r="U310" s="225"/>
      <c r="V310" s="546" t="e">
        <f>#REF!</f>
        <v>#REF!</v>
      </c>
      <c r="W310" s="482"/>
      <c r="X310" s="482"/>
      <c r="Y310" s="482"/>
      <c r="Z310" s="482"/>
      <c r="AA310" s="482"/>
      <c r="AC310" s="546" t="e">
        <f>#REF!</f>
        <v>#REF!</v>
      </c>
      <c r="AD310" s="482"/>
      <c r="AE310" s="482"/>
      <c r="AF310" s="482"/>
      <c r="AG310" s="482"/>
      <c r="AH310" s="482"/>
    </row>
    <row r="311" spans="1:34" s="170" customFormat="1" ht="15" customHeight="1" hidden="1">
      <c r="A311" s="108">
        <f>IF(B311&lt;&gt;"",COUNTIF($B$9:B311,"."),"")</f>
      </c>
      <c r="B311" s="131"/>
      <c r="C311" s="171" t="s">
        <v>103</v>
      </c>
      <c r="D311" s="186"/>
      <c r="E311" s="186"/>
      <c r="F311" s="186"/>
      <c r="M311" s="186"/>
      <c r="T311" s="226"/>
      <c r="U311" s="219"/>
      <c r="V311" s="477">
        <v>0</v>
      </c>
      <c r="W311" s="477"/>
      <c r="X311" s="477"/>
      <c r="Y311" s="477"/>
      <c r="Z311" s="477"/>
      <c r="AA311" s="477"/>
      <c r="AC311" s="477">
        <v>0</v>
      </c>
      <c r="AD311" s="477"/>
      <c r="AE311" s="477"/>
      <c r="AF311" s="477"/>
      <c r="AG311" s="477"/>
      <c r="AH311" s="477"/>
    </row>
    <row r="312" spans="1:34" s="170" customFormat="1" ht="15" customHeight="1" hidden="1">
      <c r="A312" s="108">
        <f>IF(B312&lt;&gt;"",COUNTIF($B$9:B312,"."),"")</f>
      </c>
      <c r="B312" s="131"/>
      <c r="C312" s="171" t="s">
        <v>63</v>
      </c>
      <c r="D312" s="186"/>
      <c r="E312" s="186"/>
      <c r="F312" s="186"/>
      <c r="M312" s="186"/>
      <c r="T312" s="226"/>
      <c r="U312" s="219"/>
      <c r="V312" s="477">
        <v>0</v>
      </c>
      <c r="W312" s="477"/>
      <c r="X312" s="477"/>
      <c r="Y312" s="477"/>
      <c r="Z312" s="477"/>
      <c r="AA312" s="477"/>
      <c r="AC312" s="477">
        <v>0</v>
      </c>
      <c r="AD312" s="477"/>
      <c r="AE312" s="477"/>
      <c r="AF312" s="477"/>
      <c r="AG312" s="477"/>
      <c r="AH312" s="477"/>
    </row>
    <row r="313" spans="1:34" ht="15" customHeight="1" hidden="1">
      <c r="A313" s="108">
        <f>IF(B313&lt;&gt;"",COUNTIF($B$9:B313,"."),"")</f>
      </c>
      <c r="C313" s="150"/>
      <c r="D313" s="186"/>
      <c r="E313" s="186"/>
      <c r="F313" s="186"/>
      <c r="M313" s="186"/>
      <c r="T313" s="219"/>
      <c r="U313" s="219"/>
      <c r="V313" s="152"/>
      <c r="W313" s="152"/>
      <c r="X313" s="152"/>
      <c r="Y313" s="152"/>
      <c r="Z313" s="152"/>
      <c r="AA313" s="152"/>
      <c r="AC313" s="227"/>
      <c r="AD313" s="227"/>
      <c r="AE313" s="227"/>
      <c r="AF313" s="227"/>
      <c r="AG313" s="227"/>
      <c r="AH313" s="227"/>
    </row>
    <row r="314" spans="1:34" s="154" customFormat="1" ht="15" customHeight="1" hidden="1" thickBot="1">
      <c r="A314" s="108">
        <f>IF(B314&lt;&gt;"",COUNTIF($B$9:B314,"."),"")</f>
      </c>
      <c r="B314" s="131"/>
      <c r="C314" s="153" t="s">
        <v>641</v>
      </c>
      <c r="D314" s="191"/>
      <c r="E314" s="191"/>
      <c r="F314" s="191"/>
      <c r="M314" s="191"/>
      <c r="T314" s="232"/>
      <c r="U314" s="232"/>
      <c r="V314" s="499">
        <f>SUM(V311:AA312)</f>
        <v>0</v>
      </c>
      <c r="W314" s="499"/>
      <c r="X314" s="499"/>
      <c r="Y314" s="499"/>
      <c r="Z314" s="499"/>
      <c r="AA314" s="499"/>
      <c r="AC314" s="547">
        <f>SUM(AC311:AH312)</f>
        <v>0</v>
      </c>
      <c r="AD314" s="547"/>
      <c r="AE314" s="547"/>
      <c r="AF314" s="547"/>
      <c r="AG314" s="547"/>
      <c r="AH314" s="547"/>
    </row>
    <row r="315" spans="1:21" ht="15" customHeight="1" hidden="1" thickTop="1">
      <c r="A315" s="108">
        <f>IF(B315&lt;&gt;"",COUNTIF($B$9:B315,"."),"")</f>
      </c>
      <c r="D315" s="186"/>
      <c r="E315" s="186"/>
      <c r="F315" s="186"/>
      <c r="G315" s="186"/>
      <c r="H315" s="186"/>
      <c r="I315" s="186"/>
      <c r="J315" s="186"/>
      <c r="K315" s="186"/>
      <c r="L315" s="186"/>
      <c r="M315" s="186"/>
      <c r="N315" s="186"/>
      <c r="O315" s="186"/>
      <c r="P315" s="186"/>
      <c r="Q315" s="186"/>
      <c r="R315" s="186"/>
      <c r="S315" s="186"/>
      <c r="T315" s="186"/>
      <c r="U315" s="186"/>
    </row>
    <row r="316" spans="1:21" ht="15" customHeight="1" hidden="1">
      <c r="A316" s="108"/>
      <c r="D316" s="186"/>
      <c r="E316" s="186"/>
      <c r="F316" s="186"/>
      <c r="G316" s="186"/>
      <c r="H316" s="186"/>
      <c r="I316" s="186"/>
      <c r="J316" s="186"/>
      <c r="K316" s="186"/>
      <c r="L316" s="186"/>
      <c r="M316" s="186"/>
      <c r="N316" s="186"/>
      <c r="O316" s="186"/>
      <c r="P316" s="186"/>
      <c r="Q316" s="186"/>
      <c r="R316" s="186"/>
      <c r="S316" s="186"/>
      <c r="T316" s="186"/>
      <c r="U316" s="186"/>
    </row>
    <row r="317" spans="1:21" ht="15" customHeight="1" hidden="1">
      <c r="A317" s="197">
        <f>IF(B317&lt;&gt;"",COUNTIF($B$9:B317,"."),"")</f>
      </c>
      <c r="B317" s="131">
        <f>IF(AND(V327=0,AC327=0),"",".")</f>
      </c>
      <c r="C317" s="127" t="s">
        <v>104</v>
      </c>
      <c r="D317" s="186"/>
      <c r="E317" s="186"/>
      <c r="F317" s="186"/>
      <c r="G317" s="186"/>
      <c r="H317" s="186"/>
      <c r="I317" s="186"/>
      <c r="J317" s="186"/>
      <c r="K317" s="186"/>
      <c r="L317" s="186"/>
      <c r="M317" s="186"/>
      <c r="N317" s="186"/>
      <c r="O317" s="186"/>
      <c r="P317" s="186"/>
      <c r="Q317" s="186"/>
      <c r="R317" s="186"/>
      <c r="S317" s="186"/>
      <c r="T317" s="186"/>
      <c r="U317" s="186"/>
    </row>
    <row r="318" spans="1:34" ht="28.5" customHeight="1" hidden="1">
      <c r="A318" s="108">
        <f>IF(B318&lt;&gt;"",COUNTIF($B$9:B318,"."),"")</f>
      </c>
      <c r="C318" s="124"/>
      <c r="D318" s="186"/>
      <c r="E318" s="186"/>
      <c r="F318" s="186"/>
      <c r="G318" s="186"/>
      <c r="H318" s="186"/>
      <c r="I318" s="186"/>
      <c r="J318" s="186"/>
      <c r="K318" s="186"/>
      <c r="L318" s="186"/>
      <c r="M318" s="186"/>
      <c r="N318" s="186"/>
      <c r="O318" s="186"/>
      <c r="P318" s="186"/>
      <c r="Q318" s="186"/>
      <c r="R318" s="186"/>
      <c r="S318" s="186"/>
      <c r="T318" s="186"/>
      <c r="U318" s="186"/>
      <c r="V318" s="546" t="e">
        <f>#REF!</f>
        <v>#REF!</v>
      </c>
      <c r="W318" s="482"/>
      <c r="X318" s="482"/>
      <c r="Y318" s="482"/>
      <c r="Z318" s="482"/>
      <c r="AA318" s="482"/>
      <c r="AB318" s="148"/>
      <c r="AC318" s="546" t="e">
        <f>#REF!</f>
        <v>#REF!</v>
      </c>
      <c r="AD318" s="482"/>
      <c r="AE318" s="482"/>
      <c r="AF318" s="482"/>
      <c r="AG318" s="482"/>
      <c r="AH318" s="482"/>
    </row>
    <row r="319" spans="1:34" ht="15" customHeight="1" hidden="1">
      <c r="A319" s="108">
        <f>IF(B319&lt;&gt;"",COUNTIF($B$9:B319,"."),"")</f>
      </c>
      <c r="C319" s="171" t="s">
        <v>105</v>
      </c>
      <c r="D319" s="150"/>
      <c r="E319" s="186"/>
      <c r="F319" s="186"/>
      <c r="G319" s="186"/>
      <c r="H319" s="186"/>
      <c r="I319" s="186"/>
      <c r="J319" s="186"/>
      <c r="K319" s="186"/>
      <c r="L319" s="186"/>
      <c r="M319" s="186"/>
      <c r="N319" s="186"/>
      <c r="O319" s="186"/>
      <c r="P319" s="186"/>
      <c r="Q319" s="186"/>
      <c r="R319" s="186"/>
      <c r="S319" s="186"/>
      <c r="T319" s="186"/>
      <c r="U319" s="186"/>
      <c r="V319" s="477">
        <v>0</v>
      </c>
      <c r="W319" s="477"/>
      <c r="X319" s="477"/>
      <c r="Y319" s="477"/>
      <c r="Z319" s="477"/>
      <c r="AA319" s="477"/>
      <c r="AB319" s="148"/>
      <c r="AC319" s="477">
        <v>0</v>
      </c>
      <c r="AD319" s="477"/>
      <c r="AE319" s="477"/>
      <c r="AF319" s="477"/>
      <c r="AG319" s="477"/>
      <c r="AH319" s="477"/>
    </row>
    <row r="320" spans="1:34" ht="15" customHeight="1" hidden="1">
      <c r="A320" s="108">
        <f>IF(B320&lt;&gt;"",COUNTIF($B$9:B320,"."),"")</f>
      </c>
      <c r="C320" s="171" t="s">
        <v>782</v>
      </c>
      <c r="D320" s="150"/>
      <c r="E320" s="186"/>
      <c r="F320" s="186"/>
      <c r="G320" s="186"/>
      <c r="H320" s="186"/>
      <c r="I320" s="186"/>
      <c r="J320" s="186"/>
      <c r="K320" s="186"/>
      <c r="L320" s="186"/>
      <c r="M320" s="186"/>
      <c r="N320" s="186"/>
      <c r="O320" s="186"/>
      <c r="P320" s="186"/>
      <c r="Q320" s="186"/>
      <c r="R320" s="186"/>
      <c r="S320" s="186"/>
      <c r="T320" s="186"/>
      <c r="U320" s="186"/>
      <c r="V320" s="477"/>
      <c r="W320" s="477"/>
      <c r="X320" s="477"/>
      <c r="Y320" s="477"/>
      <c r="Z320" s="477"/>
      <c r="AA320" s="477"/>
      <c r="AB320" s="148"/>
      <c r="AC320" s="477"/>
      <c r="AD320" s="477"/>
      <c r="AE320" s="477"/>
      <c r="AF320" s="477"/>
      <c r="AG320" s="477"/>
      <c r="AH320" s="477"/>
    </row>
    <row r="321" spans="1:34" ht="15" customHeight="1" hidden="1">
      <c r="A321" s="108">
        <f>IF(B321&lt;&gt;"",COUNTIF($B$9:B321,"."),"")</f>
      </c>
      <c r="C321" s="171" t="s">
        <v>106</v>
      </c>
      <c r="D321" s="150"/>
      <c r="E321" s="186"/>
      <c r="F321" s="186"/>
      <c r="G321" s="186"/>
      <c r="H321" s="186"/>
      <c r="I321" s="186"/>
      <c r="J321" s="186"/>
      <c r="K321" s="186"/>
      <c r="L321" s="186"/>
      <c r="M321" s="186"/>
      <c r="N321" s="186"/>
      <c r="O321" s="186"/>
      <c r="P321" s="186"/>
      <c r="Q321" s="186"/>
      <c r="R321" s="186"/>
      <c r="S321" s="186"/>
      <c r="T321" s="186"/>
      <c r="U321" s="186"/>
      <c r="V321" s="477"/>
      <c r="W321" s="477"/>
      <c r="X321" s="477"/>
      <c r="Y321" s="477"/>
      <c r="Z321" s="477"/>
      <c r="AA321" s="477"/>
      <c r="AB321" s="148"/>
      <c r="AC321" s="477"/>
      <c r="AD321" s="477"/>
      <c r="AE321" s="477"/>
      <c r="AF321" s="477"/>
      <c r="AG321" s="477"/>
      <c r="AH321" s="477"/>
    </row>
    <row r="322" spans="1:34" ht="15" customHeight="1" hidden="1">
      <c r="A322" s="108"/>
      <c r="C322" s="171" t="s">
        <v>784</v>
      </c>
      <c r="D322" s="150"/>
      <c r="E322" s="186"/>
      <c r="F322" s="186"/>
      <c r="G322" s="186"/>
      <c r="H322" s="186"/>
      <c r="I322" s="186"/>
      <c r="J322" s="186"/>
      <c r="K322" s="186"/>
      <c r="L322" s="186"/>
      <c r="M322" s="186"/>
      <c r="N322" s="186"/>
      <c r="O322" s="186"/>
      <c r="P322" s="186"/>
      <c r="Q322" s="186"/>
      <c r="R322" s="186"/>
      <c r="S322" s="186"/>
      <c r="T322" s="186"/>
      <c r="U322" s="186"/>
      <c r="V322" s="477"/>
      <c r="W322" s="477"/>
      <c r="X322" s="477"/>
      <c r="Y322" s="477"/>
      <c r="Z322" s="477"/>
      <c r="AA322" s="477"/>
      <c r="AB322" s="148"/>
      <c r="AC322" s="477"/>
      <c r="AD322" s="477"/>
      <c r="AE322" s="477"/>
      <c r="AF322" s="477"/>
      <c r="AG322" s="477"/>
      <c r="AH322" s="477"/>
    </row>
    <row r="323" spans="1:34" ht="15" customHeight="1" hidden="1">
      <c r="A323" s="108">
        <f>IF(B323&lt;&gt;"",COUNTIF($B$9:B323,"."),"")</f>
      </c>
      <c r="C323" s="171" t="s">
        <v>107</v>
      </c>
      <c r="D323" s="150"/>
      <c r="E323" s="186"/>
      <c r="F323" s="186"/>
      <c r="G323" s="186"/>
      <c r="H323" s="186"/>
      <c r="I323" s="186"/>
      <c r="J323" s="186"/>
      <c r="K323" s="186"/>
      <c r="L323" s="186"/>
      <c r="M323" s="186"/>
      <c r="N323" s="186"/>
      <c r="O323" s="186"/>
      <c r="P323" s="186"/>
      <c r="Q323" s="186"/>
      <c r="R323" s="186"/>
      <c r="S323" s="186"/>
      <c r="T323" s="186"/>
      <c r="U323" s="186"/>
      <c r="V323" s="477"/>
      <c r="W323" s="477"/>
      <c r="X323" s="477"/>
      <c r="Y323" s="477"/>
      <c r="Z323" s="477"/>
      <c r="AA323" s="477"/>
      <c r="AB323" s="148"/>
      <c r="AC323" s="477"/>
      <c r="AD323" s="477"/>
      <c r="AE323" s="477"/>
      <c r="AF323" s="477"/>
      <c r="AG323" s="477"/>
      <c r="AH323" s="477"/>
    </row>
    <row r="324" spans="1:34" ht="15" customHeight="1" hidden="1">
      <c r="A324" s="108">
        <f>IF(B324&lt;&gt;"",COUNTIF($B$9:B324,"."),"")</f>
      </c>
      <c r="C324" s="171" t="s">
        <v>108</v>
      </c>
      <c r="D324" s="186"/>
      <c r="E324" s="186"/>
      <c r="F324" s="186"/>
      <c r="G324" s="186"/>
      <c r="H324" s="186"/>
      <c r="I324" s="186"/>
      <c r="J324" s="186"/>
      <c r="K324" s="186"/>
      <c r="L324" s="186"/>
      <c r="M324" s="186"/>
      <c r="N324" s="186"/>
      <c r="O324" s="186"/>
      <c r="P324" s="186"/>
      <c r="Q324" s="186"/>
      <c r="R324" s="186"/>
      <c r="S324" s="186"/>
      <c r="T324" s="186"/>
      <c r="U324" s="186"/>
      <c r="V324" s="477"/>
      <c r="W324" s="477"/>
      <c r="X324" s="477"/>
      <c r="Y324" s="477"/>
      <c r="Z324" s="477"/>
      <c r="AA324" s="477"/>
      <c r="AC324" s="477"/>
      <c r="AD324" s="477"/>
      <c r="AE324" s="477"/>
      <c r="AF324" s="477"/>
      <c r="AG324" s="477"/>
      <c r="AH324" s="477"/>
    </row>
    <row r="325" spans="1:34" ht="15" customHeight="1" hidden="1">
      <c r="A325" s="108">
        <f>IF(B325&lt;&gt;"",COUNTIF($B$9:B325,"."),"")</f>
      </c>
      <c r="C325" s="171" t="s">
        <v>109</v>
      </c>
      <c r="D325" s="186"/>
      <c r="E325" s="186"/>
      <c r="F325" s="186"/>
      <c r="G325" s="186"/>
      <c r="H325" s="186"/>
      <c r="I325" s="186"/>
      <c r="J325" s="186"/>
      <c r="K325" s="186"/>
      <c r="L325" s="186"/>
      <c r="M325" s="186"/>
      <c r="N325" s="186"/>
      <c r="O325" s="186"/>
      <c r="P325" s="186"/>
      <c r="Q325" s="186"/>
      <c r="R325" s="186"/>
      <c r="S325" s="186"/>
      <c r="T325" s="186"/>
      <c r="U325" s="186"/>
      <c r="V325" s="477"/>
      <c r="W325" s="477"/>
      <c r="X325" s="477"/>
      <c r="Y325" s="477"/>
      <c r="Z325" s="477"/>
      <c r="AA325" s="477"/>
      <c r="AC325" s="477"/>
      <c r="AD325" s="477"/>
      <c r="AE325" s="477"/>
      <c r="AF325" s="477"/>
      <c r="AG325" s="477"/>
      <c r="AH325" s="477"/>
    </row>
    <row r="326" spans="1:21" ht="15" customHeight="1" hidden="1">
      <c r="A326" s="108">
        <f>IF(B326&lt;&gt;"",COUNTIF($B$9:B326,"."),"")</f>
      </c>
      <c r="C326" s="150"/>
      <c r="D326" s="186"/>
      <c r="E326" s="186"/>
      <c r="F326" s="186"/>
      <c r="G326" s="186"/>
      <c r="H326" s="186"/>
      <c r="I326" s="186"/>
      <c r="J326" s="186"/>
      <c r="K326" s="186"/>
      <c r="L326" s="186"/>
      <c r="M326" s="186"/>
      <c r="N326" s="186"/>
      <c r="O326" s="186"/>
      <c r="P326" s="186"/>
      <c r="Q326" s="186"/>
      <c r="R326" s="186"/>
      <c r="S326" s="186"/>
      <c r="T326" s="186"/>
      <c r="U326" s="186"/>
    </row>
    <row r="327" spans="1:34" s="154" customFormat="1" ht="15" customHeight="1" hidden="1" thickBot="1">
      <c r="A327" s="108">
        <f>IF(B327&lt;&gt;"",COUNTIF($B$9:B327,"."),"")</f>
      </c>
      <c r="B327" s="131"/>
      <c r="C327" s="153" t="s">
        <v>641</v>
      </c>
      <c r="D327" s="191"/>
      <c r="E327" s="191"/>
      <c r="F327" s="191"/>
      <c r="G327" s="191"/>
      <c r="H327" s="191"/>
      <c r="I327" s="191"/>
      <c r="J327" s="191"/>
      <c r="K327" s="191"/>
      <c r="L327" s="191"/>
      <c r="M327" s="191"/>
      <c r="N327" s="191"/>
      <c r="O327" s="191"/>
      <c r="P327" s="191"/>
      <c r="Q327" s="191"/>
      <c r="R327" s="191"/>
      <c r="S327" s="191"/>
      <c r="T327" s="191"/>
      <c r="U327" s="191"/>
      <c r="V327" s="499">
        <f>SUM(V319:AA326)</f>
        <v>0</v>
      </c>
      <c r="W327" s="499"/>
      <c r="X327" s="499"/>
      <c r="Y327" s="499"/>
      <c r="Z327" s="499"/>
      <c r="AA327" s="499"/>
      <c r="AB327" s="155"/>
      <c r="AC327" s="499">
        <f>SUM(AC319:AH326)</f>
        <v>0</v>
      </c>
      <c r="AD327" s="499"/>
      <c r="AE327" s="499"/>
      <c r="AF327" s="499"/>
      <c r="AG327" s="499"/>
      <c r="AH327" s="499"/>
    </row>
    <row r="328" spans="1:34" s="154" customFormat="1" ht="15" customHeight="1" hidden="1" thickTop="1">
      <c r="A328" s="108">
        <f>IF(B328&lt;&gt;"",COUNTIF($B$9:B328,"."),"")</f>
      </c>
      <c r="B328" s="131"/>
      <c r="C328" s="155"/>
      <c r="D328" s="155"/>
      <c r="E328" s="155"/>
      <c r="F328" s="155"/>
      <c r="G328" s="155"/>
      <c r="H328" s="155"/>
      <c r="I328" s="155"/>
      <c r="J328" s="155"/>
      <c r="K328" s="155"/>
      <c r="L328" s="155"/>
      <c r="M328" s="155"/>
      <c r="N328" s="155"/>
      <c r="O328" s="155"/>
      <c r="P328" s="155"/>
      <c r="Q328" s="155"/>
      <c r="R328" s="155"/>
      <c r="S328" s="155"/>
      <c r="T328" s="155"/>
      <c r="U328" s="191"/>
      <c r="W328" s="155"/>
      <c r="X328" s="155"/>
      <c r="Y328" s="155"/>
      <c r="Z328" s="155"/>
      <c r="AA328" s="155"/>
      <c r="AB328" s="155"/>
      <c r="AC328" s="115"/>
      <c r="AD328" s="115"/>
      <c r="AE328" s="115"/>
      <c r="AF328" s="115"/>
      <c r="AG328" s="115"/>
      <c r="AH328" s="115"/>
    </row>
    <row r="329" spans="1:21" ht="15" customHeight="1">
      <c r="A329" s="197">
        <v>13</v>
      </c>
      <c r="B329" s="131" t="str">
        <f>IF(AND(V335=0,AC335=0),"",".")</f>
        <v>.</v>
      </c>
      <c r="C329" s="127" t="s">
        <v>110</v>
      </c>
      <c r="D329" s="186"/>
      <c r="E329" s="186"/>
      <c r="F329" s="186"/>
      <c r="G329" s="186"/>
      <c r="H329" s="186"/>
      <c r="I329" s="186"/>
      <c r="J329" s="186"/>
      <c r="K329" s="186"/>
      <c r="L329" s="186"/>
      <c r="M329" s="186"/>
      <c r="N329" s="186"/>
      <c r="O329" s="186"/>
      <c r="P329" s="186"/>
      <c r="Q329" s="186"/>
      <c r="R329" s="186"/>
      <c r="S329" s="186"/>
      <c r="T329" s="186"/>
      <c r="U329" s="186"/>
    </row>
    <row r="330" spans="1:34" ht="18" customHeight="1">
      <c r="A330" s="108"/>
      <c r="C330" s="124"/>
      <c r="D330" s="186"/>
      <c r="E330" s="186"/>
      <c r="F330" s="186"/>
      <c r="G330" s="186"/>
      <c r="H330" s="186"/>
      <c r="I330" s="186"/>
      <c r="J330" s="186"/>
      <c r="K330" s="186"/>
      <c r="L330" s="186"/>
      <c r="M330" s="186"/>
      <c r="N330" s="186"/>
      <c r="O330" s="186"/>
      <c r="P330" s="186"/>
      <c r="Q330" s="186"/>
      <c r="R330" s="186"/>
      <c r="S330" s="186"/>
      <c r="T330" s="186"/>
      <c r="U330" s="186"/>
      <c r="V330" s="481">
        <f>V289</f>
        <v>42369</v>
      </c>
      <c r="W330" s="548"/>
      <c r="X330" s="548"/>
      <c r="Y330" s="548"/>
      <c r="Z330" s="548"/>
      <c r="AA330" s="548"/>
      <c r="AB330" s="148"/>
      <c r="AC330" s="481">
        <f>AC289</f>
        <v>42005</v>
      </c>
      <c r="AD330" s="548"/>
      <c r="AE330" s="548"/>
      <c r="AF330" s="548"/>
      <c r="AG330" s="548"/>
      <c r="AH330" s="548"/>
    </row>
    <row r="331" spans="1:34" s="170" customFormat="1" ht="15" customHeight="1">
      <c r="A331" s="108"/>
      <c r="B331" s="131"/>
      <c r="C331" s="171" t="s">
        <v>111</v>
      </c>
      <c r="D331" s="186"/>
      <c r="E331" s="186"/>
      <c r="F331" s="186"/>
      <c r="G331" s="186"/>
      <c r="H331" s="186"/>
      <c r="I331" s="186"/>
      <c r="J331" s="186"/>
      <c r="K331" s="186"/>
      <c r="L331" s="186"/>
      <c r="M331" s="186"/>
      <c r="N331" s="186"/>
      <c r="O331" s="186"/>
      <c r="P331" s="186"/>
      <c r="Q331" s="186"/>
      <c r="R331" s="186"/>
      <c r="S331" s="186"/>
      <c r="T331" s="186"/>
      <c r="U331" s="186"/>
      <c r="V331" s="477">
        <v>120000000</v>
      </c>
      <c r="W331" s="477"/>
      <c r="X331" s="477"/>
      <c r="Y331" s="477"/>
      <c r="Z331" s="477"/>
      <c r="AA331" s="477"/>
      <c r="AB331" s="133"/>
      <c r="AC331" s="477">
        <f>120000000</f>
        <v>120000000</v>
      </c>
      <c r="AD331" s="477"/>
      <c r="AE331" s="477"/>
      <c r="AF331" s="477"/>
      <c r="AG331" s="477"/>
      <c r="AH331" s="477"/>
    </row>
    <row r="332" spans="1:34" s="170" customFormat="1" ht="15" customHeight="1">
      <c r="A332" s="108"/>
      <c r="B332" s="131"/>
      <c r="C332" s="171" t="s">
        <v>112</v>
      </c>
      <c r="D332" s="186"/>
      <c r="E332" s="186"/>
      <c r="F332" s="186"/>
      <c r="G332" s="186"/>
      <c r="H332" s="186"/>
      <c r="I332" s="186"/>
      <c r="J332" s="186"/>
      <c r="K332" s="186"/>
      <c r="L332" s="186"/>
      <c r="M332" s="186"/>
      <c r="N332" s="186"/>
      <c r="O332" s="186"/>
      <c r="P332" s="186"/>
      <c r="Q332" s="186"/>
      <c r="R332" s="186"/>
      <c r="S332" s="186"/>
      <c r="T332" s="186"/>
      <c r="U332" s="186"/>
      <c r="V332" s="477">
        <v>1061385014</v>
      </c>
      <c r="W332" s="477"/>
      <c r="X332" s="477"/>
      <c r="Y332" s="477"/>
      <c r="Z332" s="477"/>
      <c r="AA332" s="477"/>
      <c r="AB332" s="133"/>
      <c r="AC332" s="477">
        <v>1061385014</v>
      </c>
      <c r="AD332" s="477"/>
      <c r="AE332" s="477"/>
      <c r="AF332" s="477"/>
      <c r="AG332" s="477"/>
      <c r="AH332" s="477"/>
    </row>
    <row r="333" spans="1:34" s="170" customFormat="1" ht="15" customHeight="1">
      <c r="A333" s="108"/>
      <c r="B333" s="131"/>
      <c r="C333" s="171" t="s">
        <v>113</v>
      </c>
      <c r="D333" s="186"/>
      <c r="E333" s="186"/>
      <c r="F333" s="186"/>
      <c r="G333" s="186"/>
      <c r="H333" s="186"/>
      <c r="I333" s="186"/>
      <c r="J333" s="186"/>
      <c r="K333" s="186"/>
      <c r="L333" s="186"/>
      <c r="M333" s="186"/>
      <c r="N333" s="186"/>
      <c r="O333" s="186"/>
      <c r="P333" s="186"/>
      <c r="Q333" s="186"/>
      <c r="R333" s="186"/>
      <c r="S333" s="186"/>
      <c r="T333" s="186"/>
      <c r="U333" s="186"/>
      <c r="V333" s="477">
        <f>V335-V331-V332</f>
        <v>587560664</v>
      </c>
      <c r="W333" s="477"/>
      <c r="X333" s="477"/>
      <c r="Y333" s="477"/>
      <c r="Z333" s="477"/>
      <c r="AA333" s="477"/>
      <c r="AB333" s="133"/>
      <c r="AC333" s="477">
        <v>558984203</v>
      </c>
      <c r="AD333" s="477"/>
      <c r="AE333" s="477"/>
      <c r="AF333" s="477"/>
      <c r="AG333" s="477"/>
      <c r="AH333" s="477"/>
    </row>
    <row r="334" spans="1:34" s="170" customFormat="1" ht="12" customHeight="1">
      <c r="A334" s="108"/>
      <c r="B334" s="131"/>
      <c r="C334" s="171"/>
      <c r="D334" s="186"/>
      <c r="E334" s="186"/>
      <c r="F334" s="186"/>
      <c r="G334" s="186"/>
      <c r="H334" s="186"/>
      <c r="I334" s="186"/>
      <c r="J334" s="186"/>
      <c r="K334" s="186"/>
      <c r="L334" s="186"/>
      <c r="M334" s="186"/>
      <c r="N334" s="186"/>
      <c r="O334" s="186"/>
      <c r="P334" s="186"/>
      <c r="Q334" s="186"/>
      <c r="R334" s="186"/>
      <c r="S334" s="186"/>
      <c r="T334" s="186"/>
      <c r="U334" s="186"/>
      <c r="V334" s="148"/>
      <c r="W334" s="148"/>
      <c r="X334" s="148"/>
      <c r="Y334" s="148"/>
      <c r="Z334" s="148"/>
      <c r="AA334" s="148"/>
      <c r="AB334" s="133"/>
      <c r="AC334" s="148"/>
      <c r="AD334" s="148"/>
      <c r="AE334" s="148"/>
      <c r="AF334" s="148"/>
      <c r="AG334" s="148"/>
      <c r="AH334" s="148"/>
    </row>
    <row r="335" spans="1:34" s="154" customFormat="1" ht="15" customHeight="1" thickBot="1">
      <c r="A335" s="108"/>
      <c r="B335" s="131"/>
      <c r="C335" s="153" t="s">
        <v>114</v>
      </c>
      <c r="D335" s="191"/>
      <c r="E335" s="191"/>
      <c r="F335" s="191"/>
      <c r="G335" s="191"/>
      <c r="H335" s="191"/>
      <c r="I335" s="191"/>
      <c r="J335" s="191"/>
      <c r="K335" s="191"/>
      <c r="L335" s="191"/>
      <c r="M335" s="191"/>
      <c r="N335" s="191"/>
      <c r="O335" s="191"/>
      <c r="P335" s="191"/>
      <c r="Q335" s="191"/>
      <c r="R335" s="191"/>
      <c r="S335" s="191"/>
      <c r="T335" s="191"/>
      <c r="U335" s="191"/>
      <c r="V335" s="499">
        <f>CDKT!D60</f>
        <v>1768945678</v>
      </c>
      <c r="W335" s="499"/>
      <c r="X335" s="499"/>
      <c r="Y335" s="499"/>
      <c r="Z335" s="499"/>
      <c r="AA335" s="499"/>
      <c r="AB335" s="155"/>
      <c r="AC335" s="499">
        <f>SUM(AC331:AH334)</f>
        <v>1740369217</v>
      </c>
      <c r="AD335" s="499"/>
      <c r="AE335" s="499"/>
      <c r="AF335" s="499"/>
      <c r="AG335" s="499"/>
      <c r="AH335" s="499"/>
    </row>
    <row r="336" spans="1:34" s="154" customFormat="1" ht="15" customHeight="1" thickTop="1">
      <c r="A336" s="108"/>
      <c r="B336" s="131"/>
      <c r="C336" s="153"/>
      <c r="D336" s="191"/>
      <c r="E336" s="191"/>
      <c r="F336" s="191"/>
      <c r="G336" s="191"/>
      <c r="H336" s="191"/>
      <c r="I336" s="191"/>
      <c r="J336" s="191"/>
      <c r="K336" s="191"/>
      <c r="L336" s="191"/>
      <c r="M336" s="191"/>
      <c r="N336" s="191"/>
      <c r="O336" s="191"/>
      <c r="P336" s="191"/>
      <c r="Q336" s="191"/>
      <c r="R336" s="191"/>
      <c r="S336" s="191"/>
      <c r="T336" s="191"/>
      <c r="U336" s="191"/>
      <c r="V336" s="155"/>
      <c r="W336" s="155"/>
      <c r="X336" s="155"/>
      <c r="Y336" s="155"/>
      <c r="Z336" s="155"/>
      <c r="AA336" s="155"/>
      <c r="AB336" s="155"/>
      <c r="AC336" s="155"/>
      <c r="AD336" s="155"/>
      <c r="AE336" s="155"/>
      <c r="AF336" s="155"/>
      <c r="AG336" s="155"/>
      <c r="AH336" s="155"/>
    </row>
    <row r="337" spans="1:21" ht="15" customHeight="1">
      <c r="A337" s="197">
        <v>14</v>
      </c>
      <c r="B337" s="131" t="s">
        <v>702</v>
      </c>
      <c r="C337" s="127" t="s">
        <v>115</v>
      </c>
      <c r="D337" s="186"/>
      <c r="E337" s="186"/>
      <c r="F337" s="186"/>
      <c r="G337" s="186"/>
      <c r="H337" s="186"/>
      <c r="I337" s="186"/>
      <c r="J337" s="186"/>
      <c r="K337" s="186"/>
      <c r="L337" s="186"/>
      <c r="M337" s="186"/>
      <c r="N337" s="186"/>
      <c r="O337" s="186"/>
      <c r="P337" s="186"/>
      <c r="Q337" s="186"/>
      <c r="R337" s="186"/>
      <c r="S337" s="186"/>
      <c r="T337" s="186"/>
      <c r="U337" s="186"/>
    </row>
    <row r="338" spans="1:34" ht="18" customHeight="1">
      <c r="A338" s="108"/>
      <c r="C338" s="124"/>
      <c r="D338" s="186"/>
      <c r="E338" s="186"/>
      <c r="F338" s="186"/>
      <c r="G338" s="186"/>
      <c r="H338" s="186"/>
      <c r="I338" s="186"/>
      <c r="J338" s="186"/>
      <c r="K338" s="186"/>
      <c r="L338" s="186"/>
      <c r="M338" s="186"/>
      <c r="N338" s="186"/>
      <c r="O338" s="186"/>
      <c r="P338" s="186"/>
      <c r="Q338" s="186"/>
      <c r="R338" s="186"/>
      <c r="S338" s="186"/>
      <c r="T338" s="186"/>
      <c r="U338" s="186"/>
      <c r="V338" s="481">
        <f>V330</f>
        <v>42369</v>
      </c>
      <c r="W338" s="482"/>
      <c r="X338" s="482"/>
      <c r="Y338" s="482"/>
      <c r="Z338" s="482"/>
      <c r="AA338" s="482"/>
      <c r="AB338" s="148"/>
      <c r="AC338" s="481">
        <f>AC330</f>
        <v>42005</v>
      </c>
      <c r="AD338" s="548"/>
      <c r="AE338" s="548"/>
      <c r="AF338" s="548"/>
      <c r="AG338" s="548"/>
      <c r="AH338" s="548"/>
    </row>
    <row r="339" spans="1:34" ht="15" customHeight="1">
      <c r="A339" s="108"/>
      <c r="C339" s="150" t="s">
        <v>671</v>
      </c>
      <c r="D339" s="186"/>
      <c r="E339" s="186"/>
      <c r="F339" s="186"/>
      <c r="G339" s="186"/>
      <c r="H339" s="186"/>
      <c r="I339" s="186"/>
      <c r="J339" s="186"/>
      <c r="K339" s="186"/>
      <c r="L339" s="186"/>
      <c r="M339" s="186"/>
      <c r="N339" s="186"/>
      <c r="O339" s="186"/>
      <c r="P339" s="186"/>
      <c r="Q339" s="186"/>
      <c r="R339" s="186"/>
      <c r="S339" s="186"/>
      <c r="T339" s="186"/>
      <c r="U339" s="186"/>
      <c r="V339" s="477">
        <f>V340</f>
        <v>0</v>
      </c>
      <c r="W339" s="477"/>
      <c r="X339" s="477"/>
      <c r="Y339" s="477"/>
      <c r="Z339" s="477"/>
      <c r="AA339" s="477"/>
      <c r="AC339" s="477">
        <f>AC340</f>
        <v>0</v>
      </c>
      <c r="AD339" s="477"/>
      <c r="AE339" s="477"/>
      <c r="AF339" s="477"/>
      <c r="AG339" s="477"/>
      <c r="AH339" s="477"/>
    </row>
    <row r="340" spans="1:34" s="147" customFormat="1" ht="15" customHeight="1">
      <c r="A340" s="172"/>
      <c r="B340" s="173"/>
      <c r="D340" s="223" t="s">
        <v>116</v>
      </c>
      <c r="E340" s="224"/>
      <c r="F340" s="224"/>
      <c r="G340" s="224"/>
      <c r="H340" s="224"/>
      <c r="I340" s="224"/>
      <c r="J340" s="224"/>
      <c r="K340" s="224"/>
      <c r="L340" s="224"/>
      <c r="M340" s="224"/>
      <c r="N340" s="224"/>
      <c r="O340" s="224"/>
      <c r="P340" s="224"/>
      <c r="Q340" s="224"/>
      <c r="R340" s="224"/>
      <c r="S340" s="224"/>
      <c r="T340" s="224"/>
      <c r="U340" s="224"/>
      <c r="V340" s="485">
        <f>CDKT!D67</f>
        <v>0</v>
      </c>
      <c r="W340" s="485"/>
      <c r="X340" s="485"/>
      <c r="Y340" s="485"/>
      <c r="Z340" s="485"/>
      <c r="AA340" s="485"/>
      <c r="AB340" s="180"/>
      <c r="AC340" s="485">
        <f>CDKT!E67</f>
        <v>0</v>
      </c>
      <c r="AD340" s="485"/>
      <c r="AE340" s="485"/>
      <c r="AF340" s="485"/>
      <c r="AG340" s="485"/>
      <c r="AH340" s="485"/>
    </row>
    <row r="341" spans="1:34" s="147" customFormat="1" ht="15" customHeight="1">
      <c r="A341" s="172"/>
      <c r="B341" s="173"/>
      <c r="D341" s="223"/>
      <c r="E341" s="224"/>
      <c r="F341" s="224"/>
      <c r="G341" s="224"/>
      <c r="H341" s="224"/>
      <c r="I341" s="224"/>
      <c r="J341" s="224"/>
      <c r="K341" s="224"/>
      <c r="L341" s="224"/>
      <c r="M341" s="224"/>
      <c r="N341" s="224"/>
      <c r="O341" s="224"/>
      <c r="P341" s="224"/>
      <c r="Q341" s="224"/>
      <c r="R341" s="224"/>
      <c r="S341" s="224"/>
      <c r="T341" s="224"/>
      <c r="U341" s="224"/>
      <c r="V341" s="177"/>
      <c r="W341" s="177"/>
      <c r="X341" s="177"/>
      <c r="Y341" s="177"/>
      <c r="Z341" s="177"/>
      <c r="AA341" s="177"/>
      <c r="AB341" s="180"/>
      <c r="AC341" s="177"/>
      <c r="AD341" s="177"/>
      <c r="AE341" s="177"/>
      <c r="AF341" s="177"/>
      <c r="AG341" s="177"/>
      <c r="AH341" s="177"/>
    </row>
    <row r="342" spans="1:34" s="154" customFormat="1" ht="15" customHeight="1" thickBot="1">
      <c r="A342" s="108"/>
      <c r="B342" s="131"/>
      <c r="C342" s="153" t="s">
        <v>641</v>
      </c>
      <c r="D342" s="191"/>
      <c r="E342" s="191"/>
      <c r="F342" s="191"/>
      <c r="G342" s="191"/>
      <c r="H342" s="191"/>
      <c r="I342" s="191"/>
      <c r="J342" s="191"/>
      <c r="K342" s="191"/>
      <c r="L342" s="191"/>
      <c r="M342" s="191"/>
      <c r="N342" s="191"/>
      <c r="O342" s="191"/>
      <c r="P342" s="191"/>
      <c r="Q342" s="191"/>
      <c r="R342" s="191"/>
      <c r="S342" s="191"/>
      <c r="T342" s="191"/>
      <c r="U342" s="191"/>
      <c r="V342" s="499">
        <f>V339</f>
        <v>0</v>
      </c>
      <c r="W342" s="499"/>
      <c r="X342" s="499"/>
      <c r="Y342" s="499"/>
      <c r="Z342" s="499"/>
      <c r="AA342" s="499"/>
      <c r="AB342" s="155"/>
      <c r="AC342" s="499">
        <f>AC339</f>
        <v>0</v>
      </c>
      <c r="AD342" s="499"/>
      <c r="AE342" s="499"/>
      <c r="AF342" s="499"/>
      <c r="AG342" s="499"/>
      <c r="AH342" s="499"/>
    </row>
    <row r="343" spans="1:21" ht="15" customHeight="1" thickTop="1">
      <c r="A343" s="197">
        <v>15</v>
      </c>
      <c r="B343" s="131" t="str">
        <f>IF(AND(V348=0,AC348=0),"",".")</f>
        <v>.</v>
      </c>
      <c r="C343" s="127" t="s">
        <v>117</v>
      </c>
      <c r="D343" s="186"/>
      <c r="E343" s="186"/>
      <c r="F343" s="186"/>
      <c r="G343" s="186"/>
      <c r="H343" s="186"/>
      <c r="I343" s="186"/>
      <c r="J343" s="186"/>
      <c r="K343" s="186"/>
      <c r="L343" s="186"/>
      <c r="M343" s="186"/>
      <c r="N343" s="186"/>
      <c r="O343" s="186"/>
      <c r="P343" s="186"/>
      <c r="Q343" s="186"/>
      <c r="R343" s="186"/>
      <c r="S343" s="186"/>
      <c r="T343" s="186"/>
      <c r="U343" s="186"/>
    </row>
    <row r="344" spans="1:34" ht="18" customHeight="1">
      <c r="A344" s="108"/>
      <c r="C344" s="124"/>
      <c r="D344" s="186"/>
      <c r="E344" s="186"/>
      <c r="F344" s="186"/>
      <c r="G344" s="186"/>
      <c r="H344" s="186"/>
      <c r="I344" s="186"/>
      <c r="J344" s="186"/>
      <c r="K344" s="186"/>
      <c r="L344" s="186"/>
      <c r="M344" s="186"/>
      <c r="N344" s="186"/>
      <c r="O344" s="186"/>
      <c r="P344" s="186"/>
      <c r="Q344" s="186"/>
      <c r="R344" s="186"/>
      <c r="S344" s="186"/>
      <c r="T344" s="186"/>
      <c r="U344" s="186"/>
      <c r="V344" s="481">
        <f>V338</f>
        <v>42369</v>
      </c>
      <c r="W344" s="482"/>
      <c r="X344" s="482"/>
      <c r="Y344" s="482"/>
      <c r="Z344" s="482"/>
      <c r="AA344" s="482"/>
      <c r="AB344" s="148"/>
      <c r="AC344" s="481">
        <f>AC338</f>
        <v>42005</v>
      </c>
      <c r="AD344" s="548"/>
      <c r="AE344" s="548"/>
      <c r="AF344" s="548"/>
      <c r="AG344" s="548"/>
      <c r="AH344" s="548"/>
    </row>
    <row r="345" spans="1:34" ht="15" customHeight="1">
      <c r="A345" s="108"/>
      <c r="C345" s="150" t="s">
        <v>32</v>
      </c>
      <c r="D345" s="186"/>
      <c r="E345" s="186"/>
      <c r="F345" s="186"/>
      <c r="G345" s="186"/>
      <c r="H345" s="186"/>
      <c r="I345" s="186"/>
      <c r="J345" s="186"/>
      <c r="K345" s="186"/>
      <c r="L345" s="186"/>
      <c r="M345" s="186"/>
      <c r="N345" s="186"/>
      <c r="O345" s="186"/>
      <c r="P345" s="186"/>
      <c r="Q345" s="186"/>
      <c r="R345" s="186"/>
      <c r="S345" s="186"/>
      <c r="T345" s="186"/>
      <c r="U345" s="186"/>
      <c r="V345" s="477">
        <f>'[10]C5 31-12'!$H$167</f>
        <v>257565050</v>
      </c>
      <c r="W345" s="477"/>
      <c r="X345" s="477"/>
      <c r="Y345" s="477"/>
      <c r="Z345" s="477"/>
      <c r="AA345" s="477"/>
      <c r="AC345" s="477">
        <f>'[5]TM'!$V$345</f>
        <v>162837231</v>
      </c>
      <c r="AD345" s="477"/>
      <c r="AE345" s="477"/>
      <c r="AF345" s="477"/>
      <c r="AG345" s="477"/>
      <c r="AH345" s="477"/>
    </row>
    <row r="346" spans="1:34" ht="15" customHeight="1">
      <c r="A346" s="108"/>
      <c r="C346" s="150" t="s">
        <v>34</v>
      </c>
      <c r="E346" s="186"/>
      <c r="F346" s="186"/>
      <c r="G346" s="186"/>
      <c r="H346" s="186"/>
      <c r="I346" s="186"/>
      <c r="J346" s="187"/>
      <c r="K346" s="187"/>
      <c r="L346" s="187"/>
      <c r="M346" s="187"/>
      <c r="N346" s="187"/>
      <c r="O346" s="187"/>
      <c r="P346" s="187"/>
      <c r="Q346" s="187"/>
      <c r="R346" s="187"/>
      <c r="S346" s="187"/>
      <c r="T346" s="187"/>
      <c r="U346" s="187"/>
      <c r="V346" s="477">
        <f>CDKT!D70-TM!V345</f>
        <v>977977802</v>
      </c>
      <c r="W346" s="477"/>
      <c r="X346" s="477"/>
      <c r="Y346" s="477"/>
      <c r="Z346" s="477"/>
      <c r="AA346" s="477"/>
      <c r="AC346" s="477">
        <f>CDKT!E70-AC345</f>
        <v>800248497</v>
      </c>
      <c r="AD346" s="477"/>
      <c r="AE346" s="477"/>
      <c r="AF346" s="477"/>
      <c r="AG346" s="477"/>
      <c r="AH346" s="477"/>
    </row>
    <row r="347" spans="1:21" ht="15" customHeight="1">
      <c r="A347" s="108"/>
      <c r="C347" s="150"/>
      <c r="D347" s="188"/>
      <c r="E347" s="186"/>
      <c r="F347" s="186"/>
      <c r="G347" s="186"/>
      <c r="H347" s="186"/>
      <c r="I347" s="186"/>
      <c r="J347" s="189"/>
      <c r="K347" s="189"/>
      <c r="L347" s="189"/>
      <c r="M347" s="189"/>
      <c r="N347" s="189"/>
      <c r="O347" s="189"/>
      <c r="P347" s="189"/>
      <c r="Q347" s="189"/>
      <c r="R347" s="189"/>
      <c r="S347" s="189"/>
      <c r="T347" s="189"/>
      <c r="U347" s="189"/>
    </row>
    <row r="348" spans="1:34" s="154" customFormat="1" ht="15" customHeight="1" thickBot="1">
      <c r="A348" s="108"/>
      <c r="B348" s="131"/>
      <c r="C348" s="153" t="s">
        <v>641</v>
      </c>
      <c r="D348" s="190"/>
      <c r="E348" s="191"/>
      <c r="F348" s="191"/>
      <c r="G348" s="191"/>
      <c r="H348" s="191"/>
      <c r="I348" s="191"/>
      <c r="J348" s="192"/>
      <c r="K348" s="192"/>
      <c r="L348" s="192"/>
      <c r="M348" s="192"/>
      <c r="N348" s="192"/>
      <c r="O348" s="192"/>
      <c r="P348" s="192"/>
      <c r="Q348" s="192"/>
      <c r="R348" s="192"/>
      <c r="S348" s="192"/>
      <c r="T348" s="192"/>
      <c r="U348" s="192"/>
      <c r="V348" s="499">
        <f>SUM(V345:AA347)</f>
        <v>1235542852</v>
      </c>
      <c r="W348" s="499"/>
      <c r="X348" s="499"/>
      <c r="Y348" s="499"/>
      <c r="Z348" s="499"/>
      <c r="AA348" s="499"/>
      <c r="AB348" s="155"/>
      <c r="AC348" s="499">
        <f>SUM(AC345:AH347)</f>
        <v>963085728</v>
      </c>
      <c r="AD348" s="499"/>
      <c r="AE348" s="499"/>
      <c r="AF348" s="499"/>
      <c r="AG348" s="499"/>
      <c r="AH348" s="499"/>
    </row>
    <row r="349" spans="1:34" ht="15" customHeight="1" thickTop="1">
      <c r="A349" s="108"/>
      <c r="D349" s="193"/>
      <c r="E349" s="186"/>
      <c r="F349" s="186"/>
      <c r="G349" s="186"/>
      <c r="H349" s="186"/>
      <c r="I349" s="186"/>
      <c r="J349" s="194"/>
      <c r="K349" s="194"/>
      <c r="L349" s="194"/>
      <c r="M349" s="194"/>
      <c r="N349" s="194"/>
      <c r="O349" s="194"/>
      <c r="P349" s="194"/>
      <c r="Q349" s="194"/>
      <c r="R349" s="194"/>
      <c r="S349" s="194"/>
      <c r="T349" s="194"/>
      <c r="U349" s="194"/>
      <c r="V349" s="180"/>
      <c r="W349" s="180"/>
      <c r="X349" s="180"/>
      <c r="Y349" s="180"/>
      <c r="Z349" s="180"/>
      <c r="AA349" s="180"/>
      <c r="AB349" s="180"/>
      <c r="AC349" s="180"/>
      <c r="AD349" s="180"/>
      <c r="AE349" s="180"/>
      <c r="AF349" s="180"/>
      <c r="AG349" s="180"/>
      <c r="AH349" s="180"/>
    </row>
    <row r="350" spans="1:29" ht="15" customHeight="1">
      <c r="A350" s="197">
        <v>16</v>
      </c>
      <c r="C350" s="127" t="s">
        <v>118</v>
      </c>
      <c r="D350" s="193"/>
      <c r="E350" s="186"/>
      <c r="F350" s="186"/>
      <c r="G350" s="186"/>
      <c r="H350" s="186"/>
      <c r="I350" s="186"/>
      <c r="J350" s="194"/>
      <c r="K350" s="194"/>
      <c r="L350" s="194"/>
      <c r="M350" s="194"/>
      <c r="N350" s="194"/>
      <c r="O350" s="194"/>
      <c r="P350" s="194"/>
      <c r="Q350" s="194"/>
      <c r="R350" s="194"/>
      <c r="S350" s="194"/>
      <c r="T350" s="194"/>
      <c r="U350" s="194"/>
      <c r="V350" s="180"/>
      <c r="W350" s="180"/>
      <c r="X350" s="180"/>
      <c r="Y350" s="180"/>
      <c r="Z350" s="180"/>
      <c r="AA350" s="180"/>
      <c r="AB350" s="180"/>
      <c r="AC350" s="180"/>
    </row>
    <row r="351" spans="1:34" ht="15" customHeight="1">
      <c r="A351" s="197"/>
      <c r="C351" s="127"/>
      <c r="D351" s="193"/>
      <c r="E351" s="186"/>
      <c r="F351" s="186"/>
      <c r="G351" s="186"/>
      <c r="H351" s="186"/>
      <c r="I351" s="186"/>
      <c r="J351" s="194"/>
      <c r="K351" s="194"/>
      <c r="L351" s="194"/>
      <c r="M351" s="194"/>
      <c r="N351" s="194"/>
      <c r="O351" s="194"/>
      <c r="P351" s="194"/>
      <c r="Q351" s="194"/>
      <c r="R351" s="194"/>
      <c r="S351" s="194"/>
      <c r="T351" s="194"/>
      <c r="U351" s="194"/>
      <c r="V351" s="481">
        <f>V344</f>
        <v>42369</v>
      </c>
      <c r="W351" s="482"/>
      <c r="X351" s="482"/>
      <c r="Y351" s="482"/>
      <c r="Z351" s="482"/>
      <c r="AA351" s="482"/>
      <c r="AB351" s="148"/>
      <c r="AC351" s="481">
        <f>AC344</f>
        <v>42005</v>
      </c>
      <c r="AD351" s="548"/>
      <c r="AE351" s="548"/>
      <c r="AF351" s="548"/>
      <c r="AG351" s="548"/>
      <c r="AH351" s="548"/>
    </row>
    <row r="352" spans="1:34" ht="15" customHeight="1">
      <c r="A352" s="108"/>
      <c r="C352" s="150" t="s">
        <v>30</v>
      </c>
      <c r="D352" s="193"/>
      <c r="E352" s="186"/>
      <c r="F352" s="186"/>
      <c r="G352" s="186"/>
      <c r="H352" s="186"/>
      <c r="I352" s="186"/>
      <c r="J352" s="194"/>
      <c r="K352" s="194"/>
      <c r="L352" s="194"/>
      <c r="M352" s="194"/>
      <c r="N352" s="194"/>
      <c r="O352" s="194"/>
      <c r="P352" s="194"/>
      <c r="Q352" s="194"/>
      <c r="R352" s="194"/>
      <c r="S352" s="194"/>
      <c r="T352" s="194"/>
      <c r="U352" s="194"/>
      <c r="V352" s="477">
        <f>-'[10]C5 31-12'!$G$188</f>
        <v>-1115000</v>
      </c>
      <c r="W352" s="477"/>
      <c r="X352" s="477"/>
      <c r="Y352" s="477"/>
      <c r="Z352" s="477"/>
      <c r="AA352" s="477"/>
      <c r="AC352" s="477">
        <f>'[5]TM'!$V352</f>
        <v>1175000</v>
      </c>
      <c r="AD352" s="477"/>
      <c r="AE352" s="477"/>
      <c r="AF352" s="477"/>
      <c r="AG352" s="477"/>
      <c r="AH352" s="477"/>
    </row>
    <row r="353" spans="1:34" ht="15" customHeight="1">
      <c r="A353" s="108"/>
      <c r="C353" s="150" t="s">
        <v>267</v>
      </c>
      <c r="D353" s="193"/>
      <c r="E353" s="186"/>
      <c r="F353" s="186"/>
      <c r="G353" s="186"/>
      <c r="H353" s="186"/>
      <c r="I353" s="186"/>
      <c r="J353" s="194"/>
      <c r="K353" s="194"/>
      <c r="L353" s="194"/>
      <c r="M353" s="194"/>
      <c r="N353" s="194"/>
      <c r="O353" s="194"/>
      <c r="P353" s="194"/>
      <c r="Q353" s="194"/>
      <c r="R353" s="194"/>
      <c r="S353" s="194"/>
      <c r="T353" s="194"/>
      <c r="U353" s="194"/>
      <c r="V353" s="477">
        <v>0</v>
      </c>
      <c r="W353" s="477"/>
      <c r="X353" s="477"/>
      <c r="Y353" s="477"/>
      <c r="Z353" s="477"/>
      <c r="AA353" s="477"/>
      <c r="AC353" s="477">
        <f>'[5]TM'!$V353</f>
        <v>19317750</v>
      </c>
      <c r="AD353" s="477"/>
      <c r="AE353" s="477"/>
      <c r="AF353" s="477"/>
      <c r="AG353" s="477"/>
      <c r="AH353" s="477"/>
    </row>
    <row r="354" spans="1:34" s="237" customFormat="1" ht="15" customHeight="1">
      <c r="A354" s="108"/>
      <c r="B354" s="173"/>
      <c r="C354" s="171" t="s">
        <v>491</v>
      </c>
      <c r="D354" s="233"/>
      <c r="E354" s="235"/>
      <c r="F354" s="235"/>
      <c r="G354" s="235"/>
      <c r="H354" s="235"/>
      <c r="I354" s="235"/>
      <c r="J354" s="234"/>
      <c r="K354" s="234"/>
      <c r="L354" s="234"/>
      <c r="M354" s="234"/>
      <c r="N354" s="234"/>
      <c r="O354" s="234"/>
      <c r="P354" s="234"/>
      <c r="Q354" s="234"/>
      <c r="R354" s="234"/>
      <c r="S354" s="234"/>
      <c r="T354" s="234"/>
      <c r="U354" s="234"/>
      <c r="V354" s="477">
        <f>'[10]C5 31-12'!$H$154</f>
        <v>14357668557</v>
      </c>
      <c r="W354" s="477"/>
      <c r="X354" s="477"/>
      <c r="Y354" s="477"/>
      <c r="Z354" s="477"/>
      <c r="AA354" s="477"/>
      <c r="AB354" s="236"/>
      <c r="AC354" s="477">
        <f>'[5]TM'!$V354</f>
        <v>20500437902</v>
      </c>
      <c r="AD354" s="477"/>
      <c r="AE354" s="477"/>
      <c r="AF354" s="477"/>
      <c r="AG354" s="477"/>
      <c r="AH354" s="477"/>
    </row>
    <row r="355" spans="1:34" s="237" customFormat="1" ht="15" customHeight="1">
      <c r="A355" s="108"/>
      <c r="B355" s="173"/>
      <c r="C355" s="171" t="s">
        <v>119</v>
      </c>
      <c r="D355" s="233"/>
      <c r="E355" s="235"/>
      <c r="F355" s="235"/>
      <c r="G355" s="235"/>
      <c r="H355" s="235"/>
      <c r="I355" s="235"/>
      <c r="J355" s="234"/>
      <c r="K355" s="234"/>
      <c r="L355" s="234"/>
      <c r="M355" s="234"/>
      <c r="N355" s="234"/>
      <c r="O355" s="234"/>
      <c r="P355" s="234"/>
      <c r="Q355" s="234"/>
      <c r="R355" s="234"/>
      <c r="S355" s="234"/>
      <c r="T355" s="234"/>
      <c r="U355" s="234"/>
      <c r="V355" s="477"/>
      <c r="W355" s="477"/>
      <c r="X355" s="477"/>
      <c r="Y355" s="477"/>
      <c r="Z355" s="477"/>
      <c r="AA355" s="477"/>
      <c r="AB355" s="236"/>
      <c r="AC355" s="477"/>
      <c r="AD355" s="477"/>
      <c r="AE355" s="477"/>
      <c r="AF355" s="477"/>
      <c r="AG355" s="477"/>
      <c r="AH355" s="477"/>
    </row>
    <row r="356" spans="1:34" s="237" customFormat="1" ht="15" customHeight="1">
      <c r="A356" s="108"/>
      <c r="B356" s="173"/>
      <c r="C356" s="150" t="s">
        <v>120</v>
      </c>
      <c r="D356" s="233"/>
      <c r="E356" s="235"/>
      <c r="F356" s="235"/>
      <c r="G356" s="235"/>
      <c r="H356" s="235"/>
      <c r="I356" s="235"/>
      <c r="J356" s="234"/>
      <c r="K356" s="234"/>
      <c r="L356" s="234"/>
      <c r="M356" s="234"/>
      <c r="N356" s="234"/>
      <c r="O356" s="234"/>
      <c r="P356" s="234"/>
      <c r="Q356" s="234"/>
      <c r="R356" s="234"/>
      <c r="S356" s="234"/>
      <c r="T356" s="234"/>
      <c r="U356" s="234"/>
      <c r="V356" s="477">
        <f>V358-V354-V353-V352</f>
        <v>1969609465</v>
      </c>
      <c r="W356" s="477"/>
      <c r="X356" s="477"/>
      <c r="Y356" s="477"/>
      <c r="Z356" s="477"/>
      <c r="AA356" s="477"/>
      <c r="AB356" s="236"/>
      <c r="AC356" s="477">
        <f>'[5]TM'!$V356</f>
        <v>101815354</v>
      </c>
      <c r="AD356" s="477"/>
      <c r="AE356" s="477"/>
      <c r="AF356" s="477"/>
      <c r="AG356" s="477"/>
      <c r="AH356" s="477"/>
    </row>
    <row r="357" spans="1:29" ht="15" customHeight="1">
      <c r="A357" s="108"/>
      <c r="C357" s="150"/>
      <c r="D357" s="193"/>
      <c r="E357" s="186"/>
      <c r="F357" s="186"/>
      <c r="G357" s="186"/>
      <c r="H357" s="186"/>
      <c r="I357" s="186"/>
      <c r="J357" s="194"/>
      <c r="K357" s="194"/>
      <c r="L357" s="194"/>
      <c r="M357" s="194"/>
      <c r="N357" s="194"/>
      <c r="O357" s="194"/>
      <c r="P357" s="194"/>
      <c r="Q357" s="194"/>
      <c r="R357" s="194"/>
      <c r="S357" s="194"/>
      <c r="T357" s="194"/>
      <c r="U357" s="194"/>
      <c r="V357" s="180"/>
      <c r="W357" s="180"/>
      <c r="X357" s="180"/>
      <c r="Y357" s="180"/>
      <c r="Z357" s="180"/>
      <c r="AA357" s="180"/>
      <c r="AB357" s="180"/>
      <c r="AC357" s="180"/>
    </row>
    <row r="358" spans="1:34" s="154" customFormat="1" ht="15" customHeight="1" thickBot="1">
      <c r="A358" s="108"/>
      <c r="B358" s="131"/>
      <c r="C358" s="153" t="s">
        <v>641</v>
      </c>
      <c r="D358" s="233"/>
      <c r="E358" s="191"/>
      <c r="F358" s="191"/>
      <c r="G358" s="191"/>
      <c r="H358" s="191"/>
      <c r="I358" s="191"/>
      <c r="J358" s="234"/>
      <c r="K358" s="234"/>
      <c r="L358" s="234"/>
      <c r="M358" s="234"/>
      <c r="N358" s="234"/>
      <c r="O358" s="234"/>
      <c r="P358" s="234"/>
      <c r="Q358" s="234"/>
      <c r="R358" s="234"/>
      <c r="S358" s="234"/>
      <c r="T358" s="234"/>
      <c r="U358" s="234"/>
      <c r="V358" s="499">
        <f>CDKT!D78</f>
        <v>16326163022</v>
      </c>
      <c r="W358" s="499"/>
      <c r="X358" s="499"/>
      <c r="Y358" s="499"/>
      <c r="Z358" s="499"/>
      <c r="AA358" s="499"/>
      <c r="AB358" s="155"/>
      <c r="AC358" s="499">
        <f>AC352+AC353+AC354+AC356</f>
        <v>20622746006</v>
      </c>
      <c r="AD358" s="499"/>
      <c r="AE358" s="499"/>
      <c r="AF358" s="499"/>
      <c r="AG358" s="499"/>
      <c r="AH358" s="499"/>
    </row>
    <row r="359" spans="1:21" ht="15" customHeight="1" thickTop="1">
      <c r="A359" s="108"/>
      <c r="D359" s="186"/>
      <c r="E359" s="186"/>
      <c r="F359" s="186"/>
      <c r="G359" s="186"/>
      <c r="H359" s="186"/>
      <c r="I359" s="186"/>
      <c r="J359" s="186"/>
      <c r="K359" s="186"/>
      <c r="L359" s="186"/>
      <c r="M359" s="186"/>
      <c r="N359" s="186"/>
      <c r="O359" s="186"/>
      <c r="P359" s="186"/>
      <c r="Q359" s="186"/>
      <c r="R359" s="186"/>
      <c r="S359" s="186"/>
      <c r="T359" s="186"/>
      <c r="U359" s="186"/>
    </row>
    <row r="360" spans="1:21" ht="15" customHeight="1">
      <c r="A360" s="197">
        <v>17</v>
      </c>
      <c r="B360" s="131" t="str">
        <f>IF(AND(AC368=0,Q368=0,W368=0,K368=0),"",".")</f>
        <v>.</v>
      </c>
      <c r="C360" s="127" t="s">
        <v>121</v>
      </c>
      <c r="D360" s="186"/>
      <c r="E360" s="186"/>
      <c r="F360" s="186"/>
      <c r="G360" s="186"/>
      <c r="H360" s="186"/>
      <c r="I360" s="186"/>
      <c r="J360" s="186"/>
      <c r="K360" s="186"/>
      <c r="L360" s="186"/>
      <c r="M360" s="186"/>
      <c r="N360" s="186"/>
      <c r="O360" s="186"/>
      <c r="P360" s="186"/>
      <c r="Q360" s="186"/>
      <c r="R360" s="186"/>
      <c r="S360" s="186"/>
      <c r="T360" s="186"/>
      <c r="U360" s="186"/>
    </row>
    <row r="361" spans="1:21" ht="15" customHeight="1">
      <c r="A361" s="108" t="s">
        <v>7</v>
      </c>
      <c r="C361" s="131" t="s">
        <v>122</v>
      </c>
      <c r="D361" s="186"/>
      <c r="E361" s="186"/>
      <c r="F361" s="186"/>
      <c r="G361" s="186"/>
      <c r="H361" s="186"/>
      <c r="I361" s="186"/>
      <c r="J361" s="186"/>
      <c r="K361" s="186"/>
      <c r="L361" s="186"/>
      <c r="M361" s="186"/>
      <c r="N361" s="186"/>
      <c r="O361" s="186"/>
      <c r="P361" s="186"/>
      <c r="Q361" s="186"/>
      <c r="R361" s="186"/>
      <c r="S361" s="186"/>
      <c r="T361" s="186"/>
      <c r="U361" s="186"/>
    </row>
    <row r="362" spans="1:34" ht="30.75" customHeight="1">
      <c r="A362" s="108"/>
      <c r="C362" s="240" t="s">
        <v>244</v>
      </c>
      <c r="D362" s="200"/>
      <c r="E362" s="200"/>
      <c r="F362" s="200"/>
      <c r="G362" s="200"/>
      <c r="H362" s="241"/>
      <c r="I362" s="241"/>
      <c r="J362" s="241"/>
      <c r="K362" s="549" t="s">
        <v>234</v>
      </c>
      <c r="L362" s="549"/>
      <c r="M362" s="549"/>
      <c r="N362" s="549"/>
      <c r="O362" s="549"/>
      <c r="P362" s="549"/>
      <c r="Q362" s="549" t="s">
        <v>696</v>
      </c>
      <c r="R362" s="549"/>
      <c r="S362" s="549"/>
      <c r="T362" s="549"/>
      <c r="U362" s="549"/>
      <c r="V362" s="549"/>
      <c r="W362" s="549" t="s">
        <v>302</v>
      </c>
      <c r="X362" s="549"/>
      <c r="Y362" s="549"/>
      <c r="Z362" s="549"/>
      <c r="AA362" s="549"/>
      <c r="AB362" s="549"/>
      <c r="AC362" s="549" t="s">
        <v>235</v>
      </c>
      <c r="AD362" s="549"/>
      <c r="AE362" s="549"/>
      <c r="AF362" s="549"/>
      <c r="AG362" s="549"/>
      <c r="AH362" s="549"/>
    </row>
    <row r="363" spans="1:34" s="170" customFormat="1" ht="15" customHeight="1">
      <c r="A363" s="108"/>
      <c r="B363" s="131"/>
      <c r="C363" s="242" t="s">
        <v>123</v>
      </c>
      <c r="D363" s="186"/>
      <c r="E363" s="186"/>
      <c r="F363" s="186"/>
      <c r="G363" s="186"/>
      <c r="K363" s="522">
        <f>SUM(K364:P367)</f>
        <v>112006611815</v>
      </c>
      <c r="L363" s="522"/>
      <c r="M363" s="522"/>
      <c r="N363" s="522"/>
      <c r="O363" s="522"/>
      <c r="P363" s="522"/>
      <c r="Q363" s="522">
        <f>SUM(Q364:V367)</f>
        <v>25641968404</v>
      </c>
      <c r="R363" s="522"/>
      <c r="S363" s="522"/>
      <c r="T363" s="522"/>
      <c r="U363" s="522"/>
      <c r="V363" s="522"/>
      <c r="W363" s="522"/>
      <c r="X363" s="522"/>
      <c r="Y363" s="522"/>
      <c r="Z363" s="522"/>
      <c r="AA363" s="522"/>
      <c r="AB363" s="522"/>
      <c r="AC363" s="522">
        <f>SUM(AC364:AH367)</f>
        <v>137648580219</v>
      </c>
      <c r="AD363" s="522"/>
      <c r="AE363" s="522"/>
      <c r="AF363" s="522"/>
      <c r="AG363" s="522"/>
      <c r="AH363" s="522"/>
    </row>
    <row r="364" spans="1:34" s="170" customFormat="1" ht="15" customHeight="1">
      <c r="A364" s="108"/>
      <c r="B364" s="134"/>
      <c r="C364" s="243" t="s">
        <v>124</v>
      </c>
      <c r="D364" s="186"/>
      <c r="E364" s="186"/>
      <c r="F364" s="186"/>
      <c r="G364" s="186"/>
      <c r="K364" s="477">
        <v>135289000000</v>
      </c>
      <c r="L364" s="477"/>
      <c r="M364" s="477"/>
      <c r="N364" s="477"/>
      <c r="O364" s="477"/>
      <c r="P364" s="477"/>
      <c r="Q364" s="477"/>
      <c r="R364" s="477"/>
      <c r="S364" s="477"/>
      <c r="T364" s="477"/>
      <c r="U364" s="477"/>
      <c r="V364" s="477"/>
      <c r="W364" s="477"/>
      <c r="X364" s="477"/>
      <c r="Y364" s="477"/>
      <c r="Z364" s="477"/>
      <c r="AA364" s="477"/>
      <c r="AB364" s="477"/>
      <c r="AC364" s="477">
        <f>K364+Q364-W364</f>
        <v>135289000000</v>
      </c>
      <c r="AD364" s="477"/>
      <c r="AE364" s="477"/>
      <c r="AF364" s="477"/>
      <c r="AG364" s="477"/>
      <c r="AH364" s="477"/>
    </row>
    <row r="365" spans="1:34" s="170" customFormat="1" ht="15" customHeight="1">
      <c r="A365" s="108"/>
      <c r="B365" s="134"/>
      <c r="C365" s="243" t="s">
        <v>686</v>
      </c>
      <c r="D365" s="186"/>
      <c r="E365" s="186"/>
      <c r="F365" s="186"/>
      <c r="G365" s="186"/>
      <c r="K365" s="477">
        <v>306000000</v>
      </c>
      <c r="L365" s="477"/>
      <c r="M365" s="477"/>
      <c r="N365" s="477"/>
      <c r="O365" s="477"/>
      <c r="P365" s="477"/>
      <c r="Q365" s="477"/>
      <c r="R365" s="477"/>
      <c r="S365" s="477"/>
      <c r="T365" s="477"/>
      <c r="U365" s="477"/>
      <c r="V365" s="477"/>
      <c r="W365" s="477"/>
      <c r="X365" s="477"/>
      <c r="Y365" s="477"/>
      <c r="Z365" s="477"/>
      <c r="AA365" s="477"/>
      <c r="AB365" s="477"/>
      <c r="AC365" s="477">
        <f>K365+Q365-W365</f>
        <v>306000000</v>
      </c>
      <c r="AD365" s="477"/>
      <c r="AE365" s="477"/>
      <c r="AF365" s="477"/>
      <c r="AG365" s="477"/>
      <c r="AH365" s="477"/>
    </row>
    <row r="366" spans="1:34" s="170" customFormat="1" ht="15" customHeight="1">
      <c r="A366" s="108"/>
      <c r="B366" s="134"/>
      <c r="C366" s="243" t="s">
        <v>679</v>
      </c>
      <c r="D366" s="186"/>
      <c r="E366" s="186"/>
      <c r="F366" s="186"/>
      <c r="G366" s="186"/>
      <c r="K366" s="477">
        <v>445000000</v>
      </c>
      <c r="L366" s="477"/>
      <c r="M366" s="477"/>
      <c r="N366" s="477"/>
      <c r="O366" s="477"/>
      <c r="P366" s="477"/>
      <c r="Q366" s="477"/>
      <c r="R366" s="477"/>
      <c r="S366" s="477"/>
      <c r="T366" s="477"/>
      <c r="U366" s="477"/>
      <c r="V366" s="477"/>
      <c r="W366" s="477"/>
      <c r="X366" s="477"/>
      <c r="Y366" s="477"/>
      <c r="Z366" s="477"/>
      <c r="AA366" s="477"/>
      <c r="AB366" s="477"/>
      <c r="AC366" s="477">
        <f>K366+Q366-W366</f>
        <v>445000000</v>
      </c>
      <c r="AD366" s="477"/>
      <c r="AE366" s="477"/>
      <c r="AF366" s="477"/>
      <c r="AG366" s="477"/>
      <c r="AH366" s="477"/>
    </row>
    <row r="367" spans="1:34" s="170" customFormat="1" ht="15" customHeight="1">
      <c r="A367" s="108"/>
      <c r="B367" s="134"/>
      <c r="C367" s="243" t="s">
        <v>146</v>
      </c>
      <c r="D367" s="186"/>
      <c r="E367" s="186"/>
      <c r="F367" s="186"/>
      <c r="G367" s="186"/>
      <c r="K367" s="477">
        <f>CDKT!E100</f>
        <v>-24033388185</v>
      </c>
      <c r="L367" s="477"/>
      <c r="M367" s="477"/>
      <c r="N367" s="477"/>
      <c r="O367" s="477"/>
      <c r="P367" s="477"/>
      <c r="Q367" s="477">
        <f>KQKD!D36</f>
        <v>25641968404</v>
      </c>
      <c r="R367" s="477"/>
      <c r="S367" s="477"/>
      <c r="T367" s="477"/>
      <c r="U367" s="477"/>
      <c r="V367" s="477"/>
      <c r="W367" s="477"/>
      <c r="X367" s="477"/>
      <c r="Y367" s="477"/>
      <c r="Z367" s="477"/>
      <c r="AA367" s="477"/>
      <c r="AB367" s="477"/>
      <c r="AC367" s="477">
        <f>K367+Q367-W367</f>
        <v>1608580219</v>
      </c>
      <c r="AD367" s="477"/>
      <c r="AE367" s="477"/>
      <c r="AF367" s="477"/>
      <c r="AG367" s="477"/>
      <c r="AH367" s="477"/>
    </row>
    <row r="368" spans="1:34" s="154" customFormat="1" ht="15" customHeight="1" thickBot="1">
      <c r="A368" s="108"/>
      <c r="B368" s="131"/>
      <c r="C368" s="244" t="s">
        <v>261</v>
      </c>
      <c r="D368" s="245"/>
      <c r="E368" s="239"/>
      <c r="F368" s="239"/>
      <c r="G368" s="239"/>
      <c r="H368" s="239"/>
      <c r="I368" s="239"/>
      <c r="J368" s="239"/>
      <c r="K368" s="479">
        <f>SUM(K364:P367)</f>
        <v>112006611815</v>
      </c>
      <c r="L368" s="479"/>
      <c r="M368" s="479"/>
      <c r="N368" s="479"/>
      <c r="O368" s="479"/>
      <c r="P368" s="479"/>
      <c r="Q368" s="479">
        <f>SUM(Q364:V367)</f>
        <v>25641968404</v>
      </c>
      <c r="R368" s="479"/>
      <c r="S368" s="479"/>
      <c r="T368" s="479"/>
      <c r="U368" s="479"/>
      <c r="V368" s="479"/>
      <c r="W368" s="479">
        <f>SUM(W364:AB367)</f>
        <v>0</v>
      </c>
      <c r="X368" s="479"/>
      <c r="Y368" s="479"/>
      <c r="Z368" s="479"/>
      <c r="AA368" s="479"/>
      <c r="AB368" s="479"/>
      <c r="AC368" s="479">
        <f>SUM(AC364:AH367)</f>
        <v>137648580219</v>
      </c>
      <c r="AD368" s="479"/>
      <c r="AE368" s="479"/>
      <c r="AF368" s="479"/>
      <c r="AG368" s="479"/>
      <c r="AH368" s="479"/>
    </row>
    <row r="369" spans="1:34" s="154" customFormat="1" ht="15" customHeight="1" thickTop="1">
      <c r="A369" s="108"/>
      <c r="B369" s="131"/>
      <c r="C369" s="124"/>
      <c r="D369" s="191"/>
      <c r="E369" s="191"/>
      <c r="F369" s="191"/>
      <c r="G369" s="191"/>
      <c r="H369" s="191"/>
      <c r="I369" s="191"/>
      <c r="J369" s="246"/>
      <c r="K369" s="246"/>
      <c r="L369" s="246"/>
      <c r="M369" s="246"/>
      <c r="N369" s="246"/>
      <c r="O369" s="246"/>
      <c r="V369" s="246"/>
      <c r="W369" s="246"/>
      <c r="X369" s="246"/>
      <c r="Y369" s="246"/>
      <c r="Z369" s="246"/>
      <c r="AA369" s="246"/>
      <c r="AB369" s="246"/>
      <c r="AC369" s="246"/>
      <c r="AD369" s="246"/>
      <c r="AE369" s="246"/>
      <c r="AF369" s="246"/>
      <c r="AG369" s="246"/>
      <c r="AH369" s="246"/>
    </row>
    <row r="370" spans="1:34" s="154" customFormat="1" ht="15" customHeight="1">
      <c r="A370" s="108" t="s">
        <v>12</v>
      </c>
      <c r="B370" s="131"/>
      <c r="C370" s="153" t="s">
        <v>125</v>
      </c>
      <c r="D370" s="191"/>
      <c r="E370" s="191"/>
      <c r="F370" s="191"/>
      <c r="G370" s="191"/>
      <c r="H370" s="191"/>
      <c r="I370" s="191"/>
      <c r="J370" s="246"/>
      <c r="K370" s="246"/>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row>
    <row r="371" spans="1:34" s="154" customFormat="1" ht="30" customHeight="1">
      <c r="A371" s="108"/>
      <c r="B371" s="131"/>
      <c r="C371" s="124"/>
      <c r="D371" s="191"/>
      <c r="E371" s="191"/>
      <c r="F371" s="191"/>
      <c r="G371" s="191"/>
      <c r="I371" s="133"/>
      <c r="J371" s="133"/>
      <c r="N371" s="550" t="s">
        <v>126</v>
      </c>
      <c r="O371" s="551"/>
      <c r="P371" s="551"/>
      <c r="R371" s="546" t="s">
        <v>127</v>
      </c>
      <c r="S371" s="546"/>
      <c r="T371" s="546"/>
      <c r="U371" s="546"/>
      <c r="V371" s="546"/>
      <c r="W371" s="546"/>
      <c r="X371" s="133"/>
      <c r="Y371" s="550" t="s">
        <v>126</v>
      </c>
      <c r="Z371" s="551"/>
      <c r="AA371" s="551"/>
      <c r="AB371" s="246"/>
      <c r="AC371" s="546" t="s">
        <v>128</v>
      </c>
      <c r="AD371" s="546"/>
      <c r="AE371" s="546"/>
      <c r="AF371" s="546"/>
      <c r="AG371" s="546"/>
      <c r="AH371" s="546"/>
    </row>
    <row r="372" spans="1:34" s="154" customFormat="1" ht="15" customHeight="1">
      <c r="A372" s="108"/>
      <c r="B372" s="131"/>
      <c r="C372" s="156" t="s">
        <v>130</v>
      </c>
      <c r="D372" s="191"/>
      <c r="E372" s="191"/>
      <c r="F372" s="191"/>
      <c r="G372" s="191"/>
      <c r="I372" s="191"/>
      <c r="J372" s="246"/>
      <c r="N372" s="552">
        <f>R372/R377</f>
        <v>0</v>
      </c>
      <c r="O372" s="552"/>
      <c r="P372" s="552"/>
      <c r="R372" s="477">
        <v>0</v>
      </c>
      <c r="S372" s="477"/>
      <c r="T372" s="477"/>
      <c r="U372" s="477"/>
      <c r="V372" s="477"/>
      <c r="W372" s="477"/>
      <c r="X372" s="246"/>
      <c r="Y372" s="552">
        <f>AC372/AC377</f>
        <v>0</v>
      </c>
      <c r="Z372" s="552"/>
      <c r="AA372" s="552"/>
      <c r="AB372" s="246"/>
      <c r="AC372" s="477">
        <v>0</v>
      </c>
      <c r="AD372" s="477"/>
      <c r="AE372" s="477"/>
      <c r="AF372" s="477"/>
      <c r="AG372" s="477"/>
      <c r="AH372" s="477"/>
    </row>
    <row r="373" spans="1:34" s="154" customFormat="1" ht="15" customHeight="1">
      <c r="A373" s="108"/>
      <c r="B373" s="131"/>
      <c r="C373" s="156" t="s">
        <v>131</v>
      </c>
      <c r="D373" s="191"/>
      <c r="E373" s="191"/>
      <c r="F373" s="191"/>
      <c r="G373" s="191"/>
      <c r="I373" s="191"/>
      <c r="J373" s="246"/>
      <c r="N373" s="552">
        <f>R373/R377</f>
        <v>1</v>
      </c>
      <c r="O373" s="552"/>
      <c r="P373" s="552"/>
      <c r="R373" s="477">
        <f>SUM(R374:R375)</f>
        <v>135289000000</v>
      </c>
      <c r="S373" s="477"/>
      <c r="T373" s="477"/>
      <c r="U373" s="477"/>
      <c r="V373" s="477"/>
      <c r="W373" s="477"/>
      <c r="X373" s="246"/>
      <c r="Y373" s="552">
        <f>AC373/AC377</f>
        <v>1</v>
      </c>
      <c r="Z373" s="552"/>
      <c r="AA373" s="552"/>
      <c r="AB373" s="246"/>
      <c r="AC373" s="477">
        <f>SUM(AC374:AC375)</f>
        <v>135289000000</v>
      </c>
      <c r="AD373" s="477"/>
      <c r="AE373" s="477"/>
      <c r="AF373" s="477"/>
      <c r="AG373" s="477"/>
      <c r="AH373" s="477"/>
    </row>
    <row r="374" spans="1:34" s="147" customFormat="1" ht="15" customHeight="1">
      <c r="A374" s="108"/>
      <c r="B374" s="176"/>
      <c r="D374" s="247" t="s">
        <v>132</v>
      </c>
      <c r="E374" s="224"/>
      <c r="F374" s="224"/>
      <c r="G374" s="224"/>
      <c r="I374" s="224"/>
      <c r="J374" s="248"/>
      <c r="N374" s="553">
        <f>R374/R377</f>
        <v>0</v>
      </c>
      <c r="O374" s="553"/>
      <c r="P374" s="553"/>
      <c r="R374" s="554"/>
      <c r="S374" s="554"/>
      <c r="T374" s="554"/>
      <c r="U374" s="554"/>
      <c r="V374" s="554"/>
      <c r="W374" s="554"/>
      <c r="X374" s="248"/>
      <c r="Y374" s="553">
        <f>AC374/AC377</f>
        <v>0</v>
      </c>
      <c r="Z374" s="553"/>
      <c r="AA374" s="553"/>
      <c r="AB374" s="248"/>
      <c r="AC374" s="554"/>
      <c r="AD374" s="554"/>
      <c r="AE374" s="554"/>
      <c r="AF374" s="554"/>
      <c r="AG374" s="554"/>
      <c r="AH374" s="554"/>
    </row>
    <row r="375" spans="1:34" s="147" customFormat="1" ht="15" customHeight="1">
      <c r="A375" s="108"/>
      <c r="B375" s="176"/>
      <c r="D375" s="247" t="s">
        <v>133</v>
      </c>
      <c r="E375" s="224"/>
      <c r="F375" s="224"/>
      <c r="G375" s="224"/>
      <c r="I375" s="224"/>
      <c r="J375" s="248"/>
      <c r="N375" s="553">
        <f>R375/R377</f>
        <v>1</v>
      </c>
      <c r="O375" s="553"/>
      <c r="P375" s="553"/>
      <c r="R375" s="554">
        <v>135289000000</v>
      </c>
      <c r="S375" s="554"/>
      <c r="T375" s="554"/>
      <c r="U375" s="554"/>
      <c r="V375" s="554"/>
      <c r="W375" s="554"/>
      <c r="X375" s="248"/>
      <c r="Y375" s="553">
        <f>AC375/AC377</f>
        <v>1</v>
      </c>
      <c r="Z375" s="553"/>
      <c r="AA375" s="553"/>
      <c r="AB375" s="248"/>
      <c r="AC375" s="555">
        <f>R375</f>
        <v>135289000000</v>
      </c>
      <c r="AD375" s="555"/>
      <c r="AE375" s="555"/>
      <c r="AF375" s="555"/>
      <c r="AG375" s="555"/>
      <c r="AH375" s="555"/>
    </row>
    <row r="376" spans="1:34" s="154" customFormat="1" ht="15" customHeight="1">
      <c r="A376" s="108"/>
      <c r="B376" s="131"/>
      <c r="C376" s="156"/>
      <c r="D376" s="191"/>
      <c r="E376" s="191"/>
      <c r="F376" s="191"/>
      <c r="G376" s="191"/>
      <c r="I376" s="191"/>
      <c r="J376" s="246"/>
      <c r="N376" s="249"/>
      <c r="O376" s="249"/>
      <c r="P376" s="249"/>
      <c r="R376" s="152"/>
      <c r="S376" s="152"/>
      <c r="T376" s="152"/>
      <c r="U376" s="152"/>
      <c r="V376" s="152"/>
      <c r="W376" s="152"/>
      <c r="X376" s="246"/>
      <c r="Y376" s="249"/>
      <c r="Z376" s="249"/>
      <c r="AA376" s="249"/>
      <c r="AB376" s="246"/>
      <c r="AC376" s="116"/>
      <c r="AD376" s="116"/>
      <c r="AE376" s="116"/>
      <c r="AF376" s="116"/>
      <c r="AG376" s="116"/>
      <c r="AH376" s="116"/>
    </row>
    <row r="377" spans="1:34" s="154" customFormat="1" ht="15" customHeight="1" thickBot="1">
      <c r="A377" s="108"/>
      <c r="B377" s="131"/>
      <c r="C377" s="153" t="s">
        <v>641</v>
      </c>
      <c r="D377" s="233"/>
      <c r="E377" s="191"/>
      <c r="F377" s="191"/>
      <c r="G377" s="191"/>
      <c r="H377" s="191"/>
      <c r="I377" s="191"/>
      <c r="J377" s="191"/>
      <c r="K377" s="191"/>
      <c r="L377" s="191"/>
      <c r="M377" s="191"/>
      <c r="N377" s="556">
        <v>1</v>
      </c>
      <c r="O377" s="556"/>
      <c r="P377" s="556"/>
      <c r="Q377" s="191"/>
      <c r="R377" s="557">
        <f>SUM(R372,R373)</f>
        <v>135289000000</v>
      </c>
      <c r="S377" s="557"/>
      <c r="T377" s="557"/>
      <c r="U377" s="557"/>
      <c r="V377" s="557"/>
      <c r="W377" s="557"/>
      <c r="X377" s="155"/>
      <c r="Y377" s="556">
        <v>1</v>
      </c>
      <c r="Z377" s="556"/>
      <c r="AA377" s="556"/>
      <c r="AB377" s="155"/>
      <c r="AC377" s="479">
        <f>SUM(AC372,AC373)</f>
        <v>135289000000</v>
      </c>
      <c r="AD377" s="479"/>
      <c r="AE377" s="479"/>
      <c r="AF377" s="479"/>
      <c r="AG377" s="479"/>
      <c r="AH377" s="479"/>
    </row>
    <row r="378" spans="1:34" s="182" customFormat="1" ht="15" customHeight="1" thickTop="1">
      <c r="A378" s="108"/>
      <c r="B378" s="131"/>
      <c r="C378" s="250"/>
      <c r="D378" s="191"/>
      <c r="E378" s="191"/>
      <c r="F378" s="191"/>
      <c r="G378" s="191"/>
      <c r="H378" s="191"/>
      <c r="I378" s="191"/>
      <c r="J378" s="246"/>
      <c r="K378" s="246"/>
      <c r="L378" s="246"/>
      <c r="M378" s="246"/>
      <c r="N378" s="246"/>
      <c r="O378" s="246"/>
      <c r="P378" s="246"/>
      <c r="Q378" s="246"/>
      <c r="R378" s="246"/>
      <c r="S378" s="246"/>
      <c r="T378" s="246"/>
      <c r="U378" s="246"/>
      <c r="V378" s="246"/>
      <c r="W378" s="246"/>
      <c r="X378" s="246"/>
      <c r="Y378" s="246"/>
      <c r="Z378" s="246"/>
      <c r="AA378" s="246"/>
      <c r="AB378" s="246"/>
      <c r="AC378" s="246"/>
      <c r="AD378" s="246"/>
      <c r="AE378" s="246"/>
      <c r="AF378" s="246"/>
      <c r="AG378" s="246"/>
      <c r="AH378" s="246"/>
    </row>
    <row r="379" spans="1:34" s="154" customFormat="1" ht="15" customHeight="1">
      <c r="A379" s="108" t="s">
        <v>134</v>
      </c>
      <c r="B379" s="131"/>
      <c r="C379" s="153" t="s">
        <v>135</v>
      </c>
      <c r="D379" s="233"/>
      <c r="E379" s="191"/>
      <c r="F379" s="191"/>
      <c r="G379" s="191"/>
      <c r="H379" s="191"/>
      <c r="I379" s="191"/>
      <c r="J379" s="191"/>
      <c r="K379" s="234"/>
      <c r="L379" s="234"/>
      <c r="M379" s="234"/>
      <c r="N379" s="234"/>
      <c r="O379" s="234"/>
      <c r="P379" s="234"/>
      <c r="Q379" s="234"/>
      <c r="R379" s="234"/>
      <c r="S379" s="234"/>
      <c r="T379" s="234"/>
      <c r="U379" s="155"/>
      <c r="V379" s="155"/>
      <c r="W379" s="155"/>
      <c r="X379" s="155"/>
      <c r="Y379" s="155"/>
      <c r="Z379" s="155"/>
      <c r="AA379" s="155"/>
      <c r="AB379" s="155"/>
      <c r="AC379" s="155"/>
      <c r="AD379" s="155"/>
      <c r="AE379" s="155"/>
      <c r="AF379" s="155"/>
      <c r="AG379" s="155"/>
      <c r="AH379" s="155"/>
    </row>
    <row r="380" spans="1:34" ht="32.25" customHeight="1">
      <c r="A380" s="108"/>
      <c r="B380" s="134"/>
      <c r="C380" s="156"/>
      <c r="D380" s="193"/>
      <c r="E380" s="186"/>
      <c r="F380" s="186"/>
      <c r="G380" s="186"/>
      <c r="H380" s="186"/>
      <c r="I380" s="186"/>
      <c r="J380" s="186"/>
      <c r="K380" s="194"/>
      <c r="L380" s="194"/>
      <c r="S380" s="194"/>
      <c r="T380" s="194"/>
      <c r="V380" s="558" t="s">
        <v>813</v>
      </c>
      <c r="W380" s="558"/>
      <c r="X380" s="558"/>
      <c r="Y380" s="558"/>
      <c r="Z380" s="558"/>
      <c r="AA380" s="558"/>
      <c r="AB380" s="311"/>
      <c r="AC380" s="558" t="s">
        <v>208</v>
      </c>
      <c r="AD380" s="558"/>
      <c r="AE380" s="558"/>
      <c r="AF380" s="558"/>
      <c r="AG380" s="558"/>
      <c r="AH380" s="558"/>
    </row>
    <row r="381" spans="1:34" s="154" customFormat="1" ht="15" customHeight="1">
      <c r="A381" s="143"/>
      <c r="B381" s="134"/>
      <c r="C381" s="128" t="s">
        <v>124</v>
      </c>
      <c r="D381" s="193"/>
      <c r="E381" s="186"/>
      <c r="F381" s="186"/>
      <c r="G381" s="186"/>
      <c r="H381" s="186"/>
      <c r="I381" s="186"/>
      <c r="J381" s="194"/>
      <c r="K381" s="194"/>
      <c r="L381" s="194"/>
      <c r="M381" s="194"/>
      <c r="N381" s="194"/>
      <c r="O381" s="194"/>
      <c r="P381" s="194"/>
      <c r="Q381" s="194"/>
      <c r="R381" s="194"/>
      <c r="S381" s="194"/>
      <c r="T381" s="194"/>
      <c r="U381" s="194"/>
      <c r="V381" s="493">
        <f>V385</f>
        <v>135289000000</v>
      </c>
      <c r="W381" s="493"/>
      <c r="X381" s="493"/>
      <c r="Y381" s="493"/>
      <c r="Z381" s="493"/>
      <c r="AA381" s="493"/>
      <c r="AB381" s="133"/>
      <c r="AC381" s="493">
        <f>AC385</f>
        <v>135289000000</v>
      </c>
      <c r="AD381" s="493"/>
      <c r="AE381" s="493"/>
      <c r="AF381" s="493"/>
      <c r="AG381" s="493"/>
      <c r="AH381" s="493"/>
    </row>
    <row r="382" spans="1:34" s="147" customFormat="1" ht="15" customHeight="1">
      <c r="A382" s="172"/>
      <c r="B382" s="176"/>
      <c r="C382" s="176"/>
      <c r="D382" s="247" t="s">
        <v>136</v>
      </c>
      <c r="E382" s="224"/>
      <c r="F382" s="224"/>
      <c r="G382" s="224"/>
      <c r="H382" s="224"/>
      <c r="I382" s="224"/>
      <c r="J382" s="224"/>
      <c r="K382" s="194"/>
      <c r="L382" s="194"/>
      <c r="S382" s="194"/>
      <c r="T382" s="194"/>
      <c r="V382" s="555">
        <f>AC385</f>
        <v>135289000000</v>
      </c>
      <c r="W382" s="555"/>
      <c r="X382" s="555"/>
      <c r="Y382" s="555"/>
      <c r="Z382" s="555"/>
      <c r="AA382" s="555"/>
      <c r="AB382" s="251"/>
      <c r="AC382" s="555">
        <v>135289000000</v>
      </c>
      <c r="AD382" s="555"/>
      <c r="AE382" s="555"/>
      <c r="AF382" s="555"/>
      <c r="AG382" s="555"/>
      <c r="AH382" s="555"/>
    </row>
    <row r="383" spans="1:34" s="178" customFormat="1" ht="15" customHeight="1">
      <c r="A383" s="172"/>
      <c r="B383" s="176"/>
      <c r="D383" s="247" t="s">
        <v>137</v>
      </c>
      <c r="E383" s="224"/>
      <c r="F383" s="224"/>
      <c r="G383" s="224"/>
      <c r="H383" s="224"/>
      <c r="I383" s="224"/>
      <c r="J383" s="224"/>
      <c r="K383" s="194"/>
      <c r="L383" s="194"/>
      <c r="S383" s="194"/>
      <c r="T383" s="194"/>
      <c r="V383" s="555"/>
      <c r="W383" s="555"/>
      <c r="X383" s="555"/>
      <c r="Y383" s="555"/>
      <c r="Z383" s="555"/>
      <c r="AA383" s="555"/>
      <c r="AB383" s="252"/>
      <c r="AC383" s="555"/>
      <c r="AD383" s="555"/>
      <c r="AE383" s="555"/>
      <c r="AF383" s="555"/>
      <c r="AG383" s="555"/>
      <c r="AH383" s="555"/>
    </row>
    <row r="384" spans="1:34" s="178" customFormat="1" ht="15" customHeight="1">
      <c r="A384" s="172"/>
      <c r="B384" s="176"/>
      <c r="D384" s="247" t="s">
        <v>138</v>
      </c>
      <c r="E384" s="224"/>
      <c r="F384" s="224"/>
      <c r="G384" s="224"/>
      <c r="H384" s="224"/>
      <c r="I384" s="224"/>
      <c r="J384" s="224"/>
      <c r="K384" s="194"/>
      <c r="L384" s="194"/>
      <c r="S384" s="194"/>
      <c r="T384" s="194"/>
      <c r="V384" s="555">
        <v>0</v>
      </c>
      <c r="W384" s="555"/>
      <c r="X384" s="555"/>
      <c r="Y384" s="555"/>
      <c r="Z384" s="555"/>
      <c r="AA384" s="555"/>
      <c r="AB384" s="252"/>
      <c r="AC384" s="555">
        <v>0</v>
      </c>
      <c r="AD384" s="555"/>
      <c r="AE384" s="555"/>
      <c r="AF384" s="555"/>
      <c r="AG384" s="555"/>
      <c r="AH384" s="555"/>
    </row>
    <row r="385" spans="1:34" s="147" customFormat="1" ht="15" customHeight="1">
      <c r="A385" s="172"/>
      <c r="B385" s="176"/>
      <c r="C385" s="176"/>
      <c r="D385" s="247" t="s">
        <v>139</v>
      </c>
      <c r="E385" s="224"/>
      <c r="F385" s="224"/>
      <c r="G385" s="224"/>
      <c r="H385" s="224"/>
      <c r="I385" s="224"/>
      <c r="J385" s="224"/>
      <c r="K385" s="194"/>
      <c r="L385" s="194"/>
      <c r="S385" s="194"/>
      <c r="T385" s="194"/>
      <c r="V385" s="555">
        <f>V382+V383-V384</f>
        <v>135289000000</v>
      </c>
      <c r="W385" s="555"/>
      <c r="X385" s="555"/>
      <c r="Y385" s="555"/>
      <c r="Z385" s="555"/>
      <c r="AA385" s="555"/>
      <c r="AB385" s="251"/>
      <c r="AC385" s="555">
        <f>AC382+AC383-AC384</f>
        <v>135289000000</v>
      </c>
      <c r="AD385" s="555"/>
      <c r="AE385" s="555"/>
      <c r="AF385" s="555"/>
      <c r="AG385" s="555"/>
      <c r="AH385" s="555"/>
    </row>
    <row r="386" spans="1:34" s="170" customFormat="1" ht="15" customHeight="1">
      <c r="A386" s="108"/>
      <c r="B386" s="134"/>
      <c r="C386" s="156" t="s">
        <v>140</v>
      </c>
      <c r="D386" s="193"/>
      <c r="E386" s="186"/>
      <c r="F386" s="186"/>
      <c r="G386" s="186"/>
      <c r="H386" s="186"/>
      <c r="I386" s="186"/>
      <c r="J386" s="186"/>
      <c r="K386" s="194"/>
      <c r="L386" s="194"/>
      <c r="M386" s="132"/>
      <c r="N386" s="132"/>
      <c r="O386" s="132"/>
      <c r="P386" s="132"/>
      <c r="Q386" s="132"/>
      <c r="R386" s="132"/>
      <c r="S386" s="194"/>
      <c r="T386" s="194"/>
      <c r="U386" s="132"/>
      <c r="V386" s="477">
        <f>SUM(V387:AA388)</f>
        <v>0</v>
      </c>
      <c r="W386" s="477"/>
      <c r="X386" s="477"/>
      <c r="Y386" s="477"/>
      <c r="Z386" s="477"/>
      <c r="AA386" s="477"/>
      <c r="AB386" s="132"/>
      <c r="AC386" s="477">
        <f>SUM(AC387:AH388)</f>
        <v>0</v>
      </c>
      <c r="AD386" s="477"/>
      <c r="AE386" s="477"/>
      <c r="AF386" s="477"/>
      <c r="AG386" s="477"/>
      <c r="AH386" s="477"/>
    </row>
    <row r="387" spans="1:34" s="170" customFormat="1" ht="15" customHeight="1">
      <c r="A387" s="108"/>
      <c r="B387" s="134"/>
      <c r="C387" s="156"/>
      <c r="D387" s="261" t="s">
        <v>141</v>
      </c>
      <c r="E387" s="186"/>
      <c r="F387" s="186"/>
      <c r="G387" s="186"/>
      <c r="H387" s="186"/>
      <c r="I387" s="186"/>
      <c r="J387" s="186"/>
      <c r="K387" s="194"/>
      <c r="L387" s="194"/>
      <c r="M387" s="194"/>
      <c r="N387" s="194"/>
      <c r="O387" s="194"/>
      <c r="P387" s="194"/>
      <c r="Q387" s="194"/>
      <c r="R387" s="194"/>
      <c r="S387" s="194"/>
      <c r="T387" s="194"/>
      <c r="U387" s="298"/>
      <c r="V387" s="485"/>
      <c r="W387" s="485"/>
      <c r="X387" s="485"/>
      <c r="Y387" s="485"/>
      <c r="Z387" s="485"/>
      <c r="AA387" s="485"/>
      <c r="AB387" s="147"/>
      <c r="AC387" s="485">
        <v>0</v>
      </c>
      <c r="AD387" s="485"/>
      <c r="AE387" s="485"/>
      <c r="AF387" s="485"/>
      <c r="AG387" s="485"/>
      <c r="AH387" s="485"/>
    </row>
    <row r="388" spans="1:34" s="170" customFormat="1" ht="15" customHeight="1">
      <c r="A388" s="108"/>
      <c r="B388" s="134"/>
      <c r="C388" s="156"/>
      <c r="D388" s="261" t="s">
        <v>142</v>
      </c>
      <c r="E388" s="186"/>
      <c r="F388" s="186"/>
      <c r="G388" s="186"/>
      <c r="H388" s="186"/>
      <c r="I388" s="186"/>
      <c r="J388" s="186"/>
      <c r="K388" s="194"/>
      <c r="L388" s="194"/>
      <c r="M388" s="194"/>
      <c r="N388" s="194"/>
      <c r="O388" s="194"/>
      <c r="P388" s="194"/>
      <c r="Q388" s="194"/>
      <c r="R388" s="194"/>
      <c r="S388" s="194"/>
      <c r="T388" s="194"/>
      <c r="U388" s="133"/>
      <c r="V388" s="485"/>
      <c r="W388" s="485"/>
      <c r="X388" s="485"/>
      <c r="Y388" s="485"/>
      <c r="Z388" s="485"/>
      <c r="AA388" s="485"/>
      <c r="AB388" s="147"/>
      <c r="AC388" s="485">
        <v>0</v>
      </c>
      <c r="AD388" s="485"/>
      <c r="AE388" s="485"/>
      <c r="AF388" s="485"/>
      <c r="AG388" s="485"/>
      <c r="AH388" s="485"/>
    </row>
    <row r="389" spans="1:34" s="170" customFormat="1" ht="15" customHeight="1" hidden="1">
      <c r="A389" s="108"/>
      <c r="B389" s="134"/>
      <c r="C389" s="253" t="s">
        <v>143</v>
      </c>
      <c r="D389" s="254"/>
      <c r="E389" s="255"/>
      <c r="F389" s="255"/>
      <c r="G389" s="255"/>
      <c r="H389" s="255"/>
      <c r="I389" s="255"/>
      <c r="J389" s="255"/>
      <c r="K389" s="256"/>
      <c r="L389" s="256"/>
      <c r="M389" s="256"/>
      <c r="N389" s="256"/>
      <c r="O389" s="256"/>
      <c r="P389" s="256"/>
      <c r="Q389" s="256"/>
      <c r="R389" s="256"/>
      <c r="S389" s="256"/>
      <c r="T389" s="256"/>
      <c r="U389" s="259"/>
      <c r="V389" s="559">
        <f>SUM(V390:AA391)</f>
        <v>0</v>
      </c>
      <c r="W389" s="559"/>
      <c r="X389" s="559"/>
      <c r="Y389" s="559"/>
      <c r="Z389" s="559"/>
      <c r="AA389" s="559"/>
      <c r="AB389" s="257"/>
      <c r="AC389" s="559">
        <f>SUM(AC390:AH391)</f>
        <v>0</v>
      </c>
      <c r="AD389" s="559"/>
      <c r="AE389" s="559"/>
      <c r="AF389" s="559"/>
      <c r="AG389" s="559"/>
      <c r="AH389" s="559"/>
    </row>
    <row r="390" spans="1:34" s="170" customFormat="1" ht="15" customHeight="1" hidden="1">
      <c r="A390" s="108"/>
      <c r="B390" s="134"/>
      <c r="C390" s="253"/>
      <c r="D390" s="258" t="s">
        <v>144</v>
      </c>
      <c r="E390" s="255"/>
      <c r="F390" s="255"/>
      <c r="G390" s="255"/>
      <c r="H390" s="255"/>
      <c r="I390" s="255"/>
      <c r="J390" s="255"/>
      <c r="K390" s="256"/>
      <c r="L390" s="256"/>
      <c r="M390" s="256"/>
      <c r="N390" s="256"/>
      <c r="O390" s="256"/>
      <c r="P390" s="256"/>
      <c r="Q390" s="256"/>
      <c r="R390" s="256"/>
      <c r="S390" s="256"/>
      <c r="T390" s="256"/>
      <c r="U390" s="259"/>
      <c r="V390" s="560">
        <v>0</v>
      </c>
      <c r="W390" s="560"/>
      <c r="X390" s="560"/>
      <c r="Y390" s="560"/>
      <c r="Z390" s="560"/>
      <c r="AA390" s="560"/>
      <c r="AB390" s="260"/>
      <c r="AC390" s="560">
        <v>0</v>
      </c>
      <c r="AD390" s="560"/>
      <c r="AE390" s="560"/>
      <c r="AF390" s="560"/>
      <c r="AG390" s="560"/>
      <c r="AH390" s="560"/>
    </row>
    <row r="391" spans="1:34" s="170" customFormat="1" ht="15" customHeight="1" hidden="1">
      <c r="A391" s="108"/>
      <c r="B391" s="134"/>
      <c r="C391" s="253"/>
      <c r="D391" s="258" t="s">
        <v>145</v>
      </c>
      <c r="E391" s="255"/>
      <c r="F391" s="255"/>
      <c r="G391" s="255"/>
      <c r="H391" s="255"/>
      <c r="I391" s="255"/>
      <c r="J391" s="255"/>
      <c r="K391" s="256"/>
      <c r="L391" s="256"/>
      <c r="M391" s="256"/>
      <c r="N391" s="256"/>
      <c r="O391" s="256"/>
      <c r="P391" s="256"/>
      <c r="Q391" s="256"/>
      <c r="R391" s="256"/>
      <c r="S391" s="256"/>
      <c r="T391" s="256"/>
      <c r="U391" s="262"/>
      <c r="V391" s="560">
        <v>0</v>
      </c>
      <c r="W391" s="560"/>
      <c r="X391" s="560"/>
      <c r="Y391" s="560"/>
      <c r="Z391" s="560"/>
      <c r="AA391" s="560"/>
      <c r="AB391" s="260"/>
      <c r="AC391" s="560">
        <v>0</v>
      </c>
      <c r="AD391" s="560"/>
      <c r="AE391" s="560"/>
      <c r="AF391" s="560"/>
      <c r="AG391" s="560"/>
      <c r="AH391" s="560"/>
    </row>
    <row r="392" spans="1:34" s="170" customFormat="1" ht="29.25" customHeight="1" hidden="1">
      <c r="A392" s="108"/>
      <c r="B392" s="134"/>
      <c r="C392" s="561" t="s">
        <v>170</v>
      </c>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row>
    <row r="393" spans="1:34" s="170" customFormat="1" ht="15" customHeight="1">
      <c r="A393" s="108"/>
      <c r="B393" s="134"/>
      <c r="C393" s="156"/>
      <c r="D393" s="193"/>
      <c r="E393" s="186"/>
      <c r="F393" s="186"/>
      <c r="G393" s="186"/>
      <c r="H393" s="186"/>
      <c r="I393" s="186"/>
      <c r="J393" s="186"/>
      <c r="K393" s="194"/>
      <c r="L393" s="194"/>
      <c r="M393" s="194"/>
      <c r="N393" s="194"/>
      <c r="O393" s="194"/>
      <c r="P393" s="194"/>
      <c r="Q393" s="194"/>
      <c r="R393" s="194"/>
      <c r="S393" s="194"/>
      <c r="T393" s="194"/>
      <c r="U393" s="133"/>
      <c r="V393" s="133"/>
      <c r="W393" s="133"/>
      <c r="X393" s="133"/>
      <c r="Y393" s="133"/>
      <c r="Z393" s="133"/>
      <c r="AA393" s="133"/>
      <c r="AB393" s="133"/>
      <c r="AC393" s="133"/>
      <c r="AD393" s="133"/>
      <c r="AE393" s="133"/>
      <c r="AF393" s="133"/>
      <c r="AG393" s="133"/>
      <c r="AH393" s="133"/>
    </row>
    <row r="394" spans="1:34" s="154" customFormat="1" ht="15" customHeight="1">
      <c r="A394" s="108" t="s">
        <v>171</v>
      </c>
      <c r="B394" s="131"/>
      <c r="C394" s="153" t="s">
        <v>172</v>
      </c>
      <c r="D394" s="233"/>
      <c r="E394" s="191"/>
      <c r="F394" s="191"/>
      <c r="G394" s="191"/>
      <c r="H394" s="191"/>
      <c r="I394" s="191"/>
      <c r="J394" s="191"/>
      <c r="K394" s="234"/>
      <c r="L394" s="234"/>
      <c r="M394" s="234"/>
      <c r="N394" s="234"/>
      <c r="O394" s="234"/>
      <c r="P394" s="234"/>
      <c r="Q394" s="234"/>
      <c r="R394" s="234"/>
      <c r="S394" s="234"/>
      <c r="T394" s="234"/>
      <c r="U394" s="155"/>
      <c r="V394" s="155"/>
      <c r="W394" s="155"/>
      <c r="X394" s="155"/>
      <c r="Y394" s="155"/>
      <c r="Z394" s="155"/>
      <c r="AA394" s="155"/>
      <c r="AB394" s="155"/>
      <c r="AC394" s="155"/>
      <c r="AD394" s="155"/>
      <c r="AE394" s="155"/>
      <c r="AF394" s="155"/>
      <c r="AG394" s="155"/>
      <c r="AH394" s="155"/>
    </row>
    <row r="395" spans="1:34" ht="30.75" customHeight="1">
      <c r="A395" s="108"/>
      <c r="B395" s="134"/>
      <c r="C395" s="156"/>
      <c r="D395" s="193"/>
      <c r="E395" s="186"/>
      <c r="F395" s="186"/>
      <c r="G395" s="186"/>
      <c r="H395" s="186"/>
      <c r="I395" s="186"/>
      <c r="J395" s="186"/>
      <c r="K395" s="194"/>
      <c r="L395" s="194"/>
      <c r="V395" s="546" t="s">
        <v>128</v>
      </c>
      <c r="W395" s="546"/>
      <c r="X395" s="546"/>
      <c r="Y395" s="546"/>
      <c r="Z395" s="546"/>
      <c r="AA395" s="546"/>
      <c r="AB395" s="132"/>
      <c r="AC395" s="546" t="s">
        <v>127</v>
      </c>
      <c r="AD395" s="546"/>
      <c r="AE395" s="546"/>
      <c r="AF395" s="546"/>
      <c r="AG395" s="546"/>
      <c r="AH395" s="546"/>
    </row>
    <row r="396" spans="1:34" ht="15" customHeight="1">
      <c r="A396" s="108"/>
      <c r="B396" s="134"/>
      <c r="C396" s="156" t="s">
        <v>173</v>
      </c>
      <c r="D396" s="193"/>
      <c r="E396" s="186"/>
      <c r="F396" s="186"/>
      <c r="G396" s="186"/>
      <c r="H396" s="186"/>
      <c r="I396" s="186"/>
      <c r="J396" s="186"/>
      <c r="K396" s="194"/>
      <c r="L396" s="194"/>
      <c r="V396" s="477">
        <f>V381/V406</f>
        <v>13528900</v>
      </c>
      <c r="W396" s="477"/>
      <c r="X396" s="477"/>
      <c r="Y396" s="477"/>
      <c r="Z396" s="477"/>
      <c r="AA396" s="477"/>
      <c r="AB396" s="132"/>
      <c r="AC396" s="477">
        <f>AC381/AC406</f>
        <v>13528900</v>
      </c>
      <c r="AD396" s="477"/>
      <c r="AE396" s="477"/>
      <c r="AF396" s="477"/>
      <c r="AG396" s="477"/>
      <c r="AH396" s="477"/>
    </row>
    <row r="397" spans="1:34" ht="15" customHeight="1">
      <c r="A397" s="108"/>
      <c r="B397" s="134"/>
      <c r="C397" s="156" t="s">
        <v>174</v>
      </c>
      <c r="D397" s="193"/>
      <c r="E397" s="186"/>
      <c r="F397" s="186"/>
      <c r="G397" s="186"/>
      <c r="H397" s="186"/>
      <c r="I397" s="186"/>
      <c r="J397" s="186"/>
      <c r="K397" s="194"/>
      <c r="L397" s="194"/>
      <c r="V397" s="477">
        <f>SUM(V398:AA399)</f>
        <v>13528900</v>
      </c>
      <c r="W397" s="477"/>
      <c r="X397" s="477"/>
      <c r="Y397" s="477"/>
      <c r="Z397" s="477"/>
      <c r="AA397" s="477"/>
      <c r="AB397" s="132"/>
      <c r="AC397" s="477">
        <f>SUM(AC398:AH399)</f>
        <v>13528900</v>
      </c>
      <c r="AD397" s="477"/>
      <c r="AE397" s="477"/>
      <c r="AF397" s="477"/>
      <c r="AG397" s="477"/>
      <c r="AH397" s="477"/>
    </row>
    <row r="398" spans="1:34" s="147" customFormat="1" ht="15" customHeight="1">
      <c r="A398" s="108"/>
      <c r="B398" s="176"/>
      <c r="C398" s="183"/>
      <c r="D398" s="261" t="s">
        <v>175</v>
      </c>
      <c r="E398" s="224"/>
      <c r="F398" s="224"/>
      <c r="G398" s="224"/>
      <c r="H398" s="224"/>
      <c r="I398" s="224"/>
      <c r="J398" s="224"/>
      <c r="K398" s="194"/>
      <c r="L398" s="194"/>
      <c r="V398" s="485">
        <f>V396</f>
        <v>13528900</v>
      </c>
      <c r="W398" s="485"/>
      <c r="X398" s="485"/>
      <c r="Y398" s="485"/>
      <c r="Z398" s="485"/>
      <c r="AA398" s="485"/>
      <c r="AC398" s="485">
        <f>AC396</f>
        <v>13528900</v>
      </c>
      <c r="AD398" s="485"/>
      <c r="AE398" s="485"/>
      <c r="AF398" s="485"/>
      <c r="AG398" s="485"/>
      <c r="AH398" s="485"/>
    </row>
    <row r="399" spans="1:34" s="147" customFormat="1" ht="15" customHeight="1">
      <c r="A399" s="108"/>
      <c r="B399" s="176"/>
      <c r="C399" s="183"/>
      <c r="D399" s="261" t="s">
        <v>176</v>
      </c>
      <c r="E399" s="224"/>
      <c r="F399" s="224"/>
      <c r="G399" s="224"/>
      <c r="H399" s="224"/>
      <c r="I399" s="224"/>
      <c r="J399" s="224"/>
      <c r="K399" s="194"/>
      <c r="L399" s="194"/>
      <c r="V399" s="485">
        <v>0</v>
      </c>
      <c r="W399" s="485"/>
      <c r="X399" s="485"/>
      <c r="Y399" s="485"/>
      <c r="Z399" s="485"/>
      <c r="AA399" s="485"/>
      <c r="AC399" s="485">
        <v>0</v>
      </c>
      <c r="AD399" s="485"/>
      <c r="AE399" s="485"/>
      <c r="AF399" s="485"/>
      <c r="AG399" s="485"/>
      <c r="AH399" s="485"/>
    </row>
    <row r="400" spans="1:34" s="170" customFormat="1" ht="15" customHeight="1">
      <c r="A400" s="108"/>
      <c r="B400" s="134"/>
      <c r="C400" s="156" t="s">
        <v>177</v>
      </c>
      <c r="D400" s="193"/>
      <c r="E400" s="186"/>
      <c r="F400" s="186"/>
      <c r="G400" s="186"/>
      <c r="H400" s="186"/>
      <c r="I400" s="186"/>
      <c r="J400" s="186"/>
      <c r="K400" s="194"/>
      <c r="L400" s="194"/>
      <c r="V400" s="477">
        <f>SUM(V401:AA402)</f>
        <v>0</v>
      </c>
      <c r="W400" s="477"/>
      <c r="X400" s="477"/>
      <c r="Y400" s="477"/>
      <c r="Z400" s="477"/>
      <c r="AA400" s="477"/>
      <c r="AC400" s="477">
        <f>SUM(AC401:AH402)</f>
        <v>0</v>
      </c>
      <c r="AD400" s="477"/>
      <c r="AE400" s="477"/>
      <c r="AF400" s="477"/>
      <c r="AG400" s="477"/>
      <c r="AH400" s="477"/>
    </row>
    <row r="401" spans="1:34" s="178" customFormat="1" ht="15" customHeight="1">
      <c r="A401" s="108"/>
      <c r="B401" s="176"/>
      <c r="C401" s="183"/>
      <c r="D401" s="261" t="s">
        <v>175</v>
      </c>
      <c r="E401" s="224"/>
      <c r="F401" s="224"/>
      <c r="G401" s="224"/>
      <c r="H401" s="224"/>
      <c r="I401" s="224"/>
      <c r="J401" s="224"/>
      <c r="K401" s="194"/>
      <c r="L401" s="194"/>
      <c r="V401" s="485"/>
      <c r="W401" s="485"/>
      <c r="X401" s="485"/>
      <c r="Y401" s="485"/>
      <c r="Z401" s="485"/>
      <c r="AA401" s="485"/>
      <c r="AC401" s="485">
        <v>0</v>
      </c>
      <c r="AD401" s="485"/>
      <c r="AE401" s="485"/>
      <c r="AF401" s="485"/>
      <c r="AG401" s="485"/>
      <c r="AH401" s="485"/>
    </row>
    <row r="402" spans="1:34" s="178" customFormat="1" ht="15" customHeight="1">
      <c r="A402" s="108"/>
      <c r="B402" s="176"/>
      <c r="C402" s="183"/>
      <c r="D402" s="261" t="s">
        <v>176</v>
      </c>
      <c r="E402" s="224"/>
      <c r="F402" s="224"/>
      <c r="G402" s="224"/>
      <c r="H402" s="224"/>
      <c r="I402" s="224"/>
      <c r="J402" s="224"/>
      <c r="K402" s="194"/>
      <c r="L402" s="194"/>
      <c r="V402" s="485">
        <v>0</v>
      </c>
      <c r="W402" s="485"/>
      <c r="X402" s="485"/>
      <c r="Y402" s="485"/>
      <c r="Z402" s="485"/>
      <c r="AA402" s="485"/>
      <c r="AC402" s="485">
        <v>0</v>
      </c>
      <c r="AD402" s="485"/>
      <c r="AE402" s="485"/>
      <c r="AF402" s="485"/>
      <c r="AG402" s="485"/>
      <c r="AH402" s="485"/>
    </row>
    <row r="403" spans="1:34" ht="15" customHeight="1">
      <c r="A403" s="108"/>
      <c r="B403" s="156"/>
      <c r="C403" s="156" t="s">
        <v>178</v>
      </c>
      <c r="D403" s="193"/>
      <c r="E403" s="186"/>
      <c r="F403" s="186"/>
      <c r="G403" s="186"/>
      <c r="H403" s="186"/>
      <c r="I403" s="186"/>
      <c r="J403" s="186"/>
      <c r="K403" s="194"/>
      <c r="L403" s="194"/>
      <c r="V403" s="477">
        <f>SUM(V404:AA405)</f>
        <v>13528900</v>
      </c>
      <c r="W403" s="477"/>
      <c r="X403" s="477"/>
      <c r="Y403" s="477"/>
      <c r="Z403" s="477"/>
      <c r="AA403" s="477"/>
      <c r="AB403" s="132"/>
      <c r="AC403" s="477">
        <f>SUM(AC404:AH405)</f>
        <v>13528900</v>
      </c>
      <c r="AD403" s="477"/>
      <c r="AE403" s="477"/>
      <c r="AF403" s="477"/>
      <c r="AG403" s="477"/>
      <c r="AH403" s="477"/>
    </row>
    <row r="404" spans="1:34" s="147" customFormat="1" ht="15" customHeight="1">
      <c r="A404" s="108"/>
      <c r="B404" s="176"/>
      <c r="C404" s="183"/>
      <c r="D404" s="261" t="s">
        <v>175</v>
      </c>
      <c r="E404" s="224"/>
      <c r="F404" s="224"/>
      <c r="G404" s="224"/>
      <c r="H404" s="224"/>
      <c r="I404" s="224"/>
      <c r="J404" s="224"/>
      <c r="K404" s="194"/>
      <c r="L404" s="194"/>
      <c r="V404" s="485">
        <f>V398-V401</f>
        <v>13528900</v>
      </c>
      <c r="W404" s="485"/>
      <c r="X404" s="485"/>
      <c r="Y404" s="485"/>
      <c r="Z404" s="485"/>
      <c r="AA404" s="485"/>
      <c r="AC404" s="485">
        <f>AC398-AC401</f>
        <v>13528900</v>
      </c>
      <c r="AD404" s="485"/>
      <c r="AE404" s="485"/>
      <c r="AF404" s="485"/>
      <c r="AG404" s="485"/>
      <c r="AH404" s="485"/>
    </row>
    <row r="405" spans="1:34" s="147" customFormat="1" ht="15" customHeight="1">
      <c r="A405" s="108"/>
      <c r="B405" s="176"/>
      <c r="C405" s="183"/>
      <c r="D405" s="261" t="s">
        <v>176</v>
      </c>
      <c r="E405" s="224"/>
      <c r="F405" s="224"/>
      <c r="G405" s="224"/>
      <c r="H405" s="224"/>
      <c r="I405" s="224"/>
      <c r="J405" s="224"/>
      <c r="K405" s="194"/>
      <c r="L405" s="194"/>
      <c r="V405" s="485">
        <f>V399-V402</f>
        <v>0</v>
      </c>
      <c r="W405" s="485"/>
      <c r="X405" s="485"/>
      <c r="Y405" s="485"/>
      <c r="Z405" s="485"/>
      <c r="AA405" s="485"/>
      <c r="AC405" s="485">
        <f>AC399-AC402</f>
        <v>0</v>
      </c>
      <c r="AD405" s="485"/>
      <c r="AE405" s="485"/>
      <c r="AF405" s="485"/>
      <c r="AG405" s="485"/>
      <c r="AH405" s="485"/>
    </row>
    <row r="406" spans="1:34" ht="15" customHeight="1">
      <c r="A406" s="108"/>
      <c r="B406" s="134"/>
      <c r="C406" s="156" t="s">
        <v>179</v>
      </c>
      <c r="D406" s="261"/>
      <c r="E406" s="186"/>
      <c r="F406" s="186"/>
      <c r="G406" s="186"/>
      <c r="H406" s="186"/>
      <c r="I406" s="186"/>
      <c r="J406" s="186"/>
      <c r="K406" s="194"/>
      <c r="L406" s="194"/>
      <c r="V406" s="477">
        <v>10000</v>
      </c>
      <c r="W406" s="477"/>
      <c r="X406" s="477"/>
      <c r="Y406" s="477"/>
      <c r="Z406" s="477"/>
      <c r="AA406" s="477"/>
      <c r="AB406" s="132"/>
      <c r="AC406" s="477">
        <v>10000</v>
      </c>
      <c r="AD406" s="477"/>
      <c r="AE406" s="477"/>
      <c r="AF406" s="477"/>
      <c r="AG406" s="477"/>
      <c r="AH406" s="477"/>
    </row>
    <row r="407" spans="1:34" s="154" customFormat="1" ht="15" customHeight="1" hidden="1">
      <c r="A407" s="108"/>
      <c r="B407" s="131">
        <f>IF(AND(V417=0,AC417=0),"",".")</f>
      </c>
      <c r="C407" s="153" t="s">
        <v>180</v>
      </c>
      <c r="D407" s="233"/>
      <c r="E407" s="191"/>
      <c r="F407" s="191"/>
      <c r="G407" s="191"/>
      <c r="H407" s="191"/>
      <c r="I407" s="191"/>
      <c r="J407" s="234"/>
      <c r="K407" s="234"/>
      <c r="L407" s="234"/>
      <c r="M407" s="234"/>
      <c r="N407" s="234"/>
      <c r="O407" s="234"/>
      <c r="P407" s="234"/>
      <c r="Q407" s="234"/>
      <c r="R407" s="234"/>
      <c r="S407" s="234"/>
      <c r="T407" s="234"/>
      <c r="U407" s="234"/>
      <c r="V407" s="155"/>
      <c r="W407" s="155"/>
      <c r="X407" s="155"/>
      <c r="Y407" s="155"/>
      <c r="Z407" s="155"/>
      <c r="AA407" s="155"/>
      <c r="AB407" s="155"/>
      <c r="AC407" s="155"/>
      <c r="AD407" s="155"/>
      <c r="AE407" s="155"/>
      <c r="AF407" s="155"/>
      <c r="AG407" s="155"/>
      <c r="AH407" s="155"/>
    </row>
    <row r="408" spans="1:34" ht="30" customHeight="1" hidden="1">
      <c r="A408" s="108"/>
      <c r="D408" s="186"/>
      <c r="E408" s="186"/>
      <c r="F408" s="186"/>
      <c r="G408" s="186"/>
      <c r="H408" s="186"/>
      <c r="I408" s="186"/>
      <c r="J408" s="186"/>
      <c r="K408" s="186"/>
      <c r="L408" s="186"/>
      <c r="M408" s="186"/>
      <c r="N408" s="186"/>
      <c r="O408" s="186"/>
      <c r="P408" s="186"/>
      <c r="Q408" s="186"/>
      <c r="R408" s="186"/>
      <c r="S408" s="186"/>
      <c r="T408" s="186"/>
      <c r="U408" s="186"/>
      <c r="V408" s="546" t="str">
        <f>V395</f>
        <v>Đầu kỳ
VND</v>
      </c>
      <c r="W408" s="482"/>
      <c r="X408" s="482"/>
      <c r="Y408" s="482"/>
      <c r="Z408" s="482"/>
      <c r="AA408" s="482"/>
      <c r="AB408" s="148"/>
      <c r="AC408" s="546" t="str">
        <f>AC395</f>
        <v>Cuối kỳ
VND</v>
      </c>
      <c r="AD408" s="546"/>
      <c r="AE408" s="546"/>
      <c r="AF408" s="546"/>
      <c r="AG408" s="546"/>
      <c r="AH408" s="546"/>
    </row>
    <row r="409" spans="1:34" s="170" customFormat="1" ht="15" customHeight="1" hidden="1">
      <c r="A409" s="108"/>
      <c r="B409" s="134"/>
      <c r="C409" s="156" t="s">
        <v>181</v>
      </c>
      <c r="D409" s="261"/>
      <c r="E409" s="186"/>
      <c r="F409" s="186"/>
      <c r="G409" s="186"/>
      <c r="H409" s="186"/>
      <c r="I409" s="186"/>
      <c r="J409" s="186"/>
      <c r="K409" s="194"/>
      <c r="L409" s="194"/>
      <c r="V409" s="477">
        <f>SUM(V410:AA411)</f>
        <v>0</v>
      </c>
      <c r="W409" s="477"/>
      <c r="X409" s="477"/>
      <c r="Y409" s="477"/>
      <c r="Z409" s="477"/>
      <c r="AA409" s="477"/>
      <c r="AC409" s="477">
        <f>SUM(AC410:AH411)</f>
        <v>0</v>
      </c>
      <c r="AD409" s="477"/>
      <c r="AE409" s="477"/>
      <c r="AF409" s="477"/>
      <c r="AG409" s="477"/>
      <c r="AH409" s="477"/>
    </row>
    <row r="410" spans="1:34" s="178" customFormat="1" ht="15" customHeight="1" hidden="1">
      <c r="A410" s="108"/>
      <c r="B410" s="176"/>
      <c r="D410" s="183" t="s">
        <v>182</v>
      </c>
      <c r="E410" s="224"/>
      <c r="F410" s="224"/>
      <c r="G410" s="224"/>
      <c r="H410" s="224"/>
      <c r="I410" s="224"/>
      <c r="J410" s="224"/>
      <c r="K410" s="194"/>
      <c r="L410" s="194"/>
      <c r="V410" s="485">
        <v>0</v>
      </c>
      <c r="W410" s="485"/>
      <c r="X410" s="485"/>
      <c r="Y410" s="485"/>
      <c r="Z410" s="485"/>
      <c r="AA410" s="485"/>
      <c r="AC410" s="485">
        <v>0</v>
      </c>
      <c r="AD410" s="485"/>
      <c r="AE410" s="485"/>
      <c r="AF410" s="485"/>
      <c r="AG410" s="485"/>
      <c r="AH410" s="485"/>
    </row>
    <row r="411" spans="1:34" s="178" customFormat="1" ht="15" customHeight="1" hidden="1">
      <c r="A411" s="108"/>
      <c r="B411" s="176"/>
      <c r="D411" s="183" t="s">
        <v>183</v>
      </c>
      <c r="E411" s="224"/>
      <c r="F411" s="224"/>
      <c r="G411" s="224"/>
      <c r="H411" s="224"/>
      <c r="I411" s="224"/>
      <c r="J411" s="224"/>
      <c r="K411" s="194"/>
      <c r="L411" s="194"/>
      <c r="V411" s="485">
        <v>0</v>
      </c>
      <c r="W411" s="485"/>
      <c r="X411" s="485"/>
      <c r="Y411" s="485"/>
      <c r="Z411" s="485"/>
      <c r="AA411" s="485"/>
      <c r="AC411" s="485">
        <v>0</v>
      </c>
      <c r="AD411" s="485"/>
      <c r="AE411" s="485"/>
      <c r="AF411" s="485"/>
      <c r="AG411" s="485"/>
      <c r="AH411" s="485"/>
    </row>
    <row r="412" spans="1:34" s="170" customFormat="1" ht="30" customHeight="1" hidden="1">
      <c r="A412" s="108"/>
      <c r="B412" s="134"/>
      <c r="C412" s="562" t="s">
        <v>184</v>
      </c>
      <c r="D412" s="563"/>
      <c r="E412" s="563"/>
      <c r="F412" s="563"/>
      <c r="G412" s="563"/>
      <c r="H412" s="563"/>
      <c r="I412" s="563"/>
      <c r="J412" s="563"/>
      <c r="K412" s="563"/>
      <c r="L412" s="563"/>
      <c r="M412" s="563"/>
      <c r="N412" s="563"/>
      <c r="O412" s="563"/>
      <c r="P412" s="563"/>
      <c r="Q412" s="563"/>
      <c r="R412" s="563"/>
      <c r="S412" s="563"/>
      <c r="T412" s="563"/>
      <c r="V412" s="477">
        <f>SUM(V413:AA415)</f>
        <v>0</v>
      </c>
      <c r="W412" s="477"/>
      <c r="X412" s="477"/>
      <c r="Y412" s="477"/>
      <c r="Z412" s="477"/>
      <c r="AA412" s="477"/>
      <c r="AC412" s="477">
        <f>SUM(AC413:AH415)</f>
        <v>0</v>
      </c>
      <c r="AD412" s="477"/>
      <c r="AE412" s="477"/>
      <c r="AF412" s="477"/>
      <c r="AG412" s="477"/>
      <c r="AH412" s="477"/>
    </row>
    <row r="413" spans="1:34" s="178" customFormat="1" ht="15" customHeight="1" hidden="1">
      <c r="A413" s="108"/>
      <c r="B413" s="176"/>
      <c r="D413" s="183" t="s">
        <v>185</v>
      </c>
      <c r="E413" s="224"/>
      <c r="F413" s="224"/>
      <c r="G413" s="224"/>
      <c r="H413" s="224"/>
      <c r="I413" s="224"/>
      <c r="J413" s="224"/>
      <c r="K413" s="194"/>
      <c r="L413" s="194"/>
      <c r="V413" s="485">
        <v>0</v>
      </c>
      <c r="W413" s="485"/>
      <c r="X413" s="485"/>
      <c r="Y413" s="485"/>
      <c r="Z413" s="485"/>
      <c r="AA413" s="485"/>
      <c r="AC413" s="485">
        <v>0</v>
      </c>
      <c r="AD413" s="485"/>
      <c r="AE413" s="485"/>
      <c r="AF413" s="485"/>
      <c r="AG413" s="485"/>
      <c r="AH413" s="485"/>
    </row>
    <row r="414" spans="1:34" s="178" customFormat="1" ht="15" customHeight="1" hidden="1">
      <c r="A414" s="108"/>
      <c r="B414" s="176"/>
      <c r="D414" s="183" t="s">
        <v>186</v>
      </c>
      <c r="E414" s="224"/>
      <c r="F414" s="224"/>
      <c r="G414" s="224"/>
      <c r="H414" s="224"/>
      <c r="I414" s="224"/>
      <c r="J414" s="224"/>
      <c r="K414" s="194"/>
      <c r="L414" s="194"/>
      <c r="V414" s="485">
        <v>0</v>
      </c>
      <c r="W414" s="485"/>
      <c r="X414" s="485"/>
      <c r="Y414" s="485"/>
      <c r="Z414" s="485"/>
      <c r="AA414" s="485"/>
      <c r="AC414" s="485">
        <v>0</v>
      </c>
      <c r="AD414" s="485"/>
      <c r="AE414" s="485"/>
      <c r="AF414" s="485"/>
      <c r="AG414" s="485"/>
      <c r="AH414" s="485"/>
    </row>
    <row r="415" spans="1:34" s="178" customFormat="1" ht="15" customHeight="1" hidden="1">
      <c r="A415" s="108"/>
      <c r="B415" s="176"/>
      <c r="D415" s="183" t="s">
        <v>187</v>
      </c>
      <c r="E415" s="224"/>
      <c r="F415" s="224"/>
      <c r="G415" s="224"/>
      <c r="H415" s="224"/>
      <c r="I415" s="224"/>
      <c r="J415" s="224"/>
      <c r="K415" s="194"/>
      <c r="L415" s="194"/>
      <c r="V415" s="485">
        <v>0</v>
      </c>
      <c r="W415" s="485"/>
      <c r="X415" s="485"/>
      <c r="Y415" s="485"/>
      <c r="Z415" s="485"/>
      <c r="AA415" s="485"/>
      <c r="AC415" s="485">
        <v>0</v>
      </c>
      <c r="AD415" s="485"/>
      <c r="AE415" s="485"/>
      <c r="AF415" s="485"/>
      <c r="AG415" s="485"/>
      <c r="AH415" s="485"/>
    </row>
    <row r="416" spans="1:3" ht="15" customHeight="1" hidden="1">
      <c r="A416" s="108"/>
      <c r="C416" s="128"/>
    </row>
    <row r="417" spans="1:34" s="154" customFormat="1" ht="15" customHeight="1" hidden="1" thickBot="1">
      <c r="A417" s="108"/>
      <c r="B417" s="131"/>
      <c r="C417" s="153" t="s">
        <v>641</v>
      </c>
      <c r="D417" s="233"/>
      <c r="E417" s="191"/>
      <c r="F417" s="191"/>
      <c r="G417" s="191"/>
      <c r="H417" s="191"/>
      <c r="I417" s="191"/>
      <c r="J417" s="234"/>
      <c r="K417" s="234"/>
      <c r="L417" s="234"/>
      <c r="M417" s="234"/>
      <c r="N417" s="234"/>
      <c r="O417" s="234"/>
      <c r="P417" s="234"/>
      <c r="Q417" s="234"/>
      <c r="R417" s="234"/>
      <c r="S417" s="234"/>
      <c r="T417" s="234"/>
      <c r="U417" s="234"/>
      <c r="V417" s="499">
        <f>V409+V412</f>
        <v>0</v>
      </c>
      <c r="W417" s="499"/>
      <c r="X417" s="499"/>
      <c r="Y417" s="499"/>
      <c r="Z417" s="499"/>
      <c r="AA417" s="499"/>
      <c r="AB417" s="155"/>
      <c r="AC417" s="499">
        <f>AC409+AC412</f>
        <v>0</v>
      </c>
      <c r="AD417" s="499"/>
      <c r="AE417" s="499"/>
      <c r="AF417" s="499"/>
      <c r="AG417" s="499"/>
      <c r="AH417" s="499"/>
    </row>
    <row r="418" spans="1:21" ht="15" customHeight="1" hidden="1" thickTop="1">
      <c r="A418" s="108"/>
      <c r="D418" s="186"/>
      <c r="E418" s="186"/>
      <c r="F418" s="186"/>
      <c r="G418" s="186"/>
      <c r="H418" s="186"/>
      <c r="I418" s="186"/>
      <c r="J418" s="186"/>
      <c r="K418" s="186"/>
      <c r="L418" s="186"/>
      <c r="M418" s="186"/>
      <c r="N418" s="186"/>
      <c r="O418" s="186"/>
      <c r="P418" s="186"/>
      <c r="Q418" s="186"/>
      <c r="R418" s="186"/>
      <c r="S418" s="186"/>
      <c r="T418" s="186"/>
      <c r="U418" s="186"/>
    </row>
    <row r="419" spans="1:21" ht="15" customHeight="1">
      <c r="A419" s="108">
        <v>14</v>
      </c>
      <c r="B419" s="131" t="s">
        <v>702</v>
      </c>
      <c r="C419" s="127" t="s">
        <v>188</v>
      </c>
      <c r="D419" s="186"/>
      <c r="E419" s="186"/>
      <c r="F419" s="186"/>
      <c r="G419" s="186"/>
      <c r="H419" s="186"/>
      <c r="I419" s="186"/>
      <c r="J419" s="186"/>
      <c r="K419" s="186"/>
      <c r="L419" s="186"/>
      <c r="M419" s="186"/>
      <c r="N419" s="186"/>
      <c r="O419" s="186"/>
      <c r="P419" s="186"/>
      <c r="Q419" s="186"/>
      <c r="R419" s="186"/>
      <c r="S419" s="186"/>
      <c r="T419" s="186"/>
      <c r="U419" s="186"/>
    </row>
    <row r="420" spans="1:34" ht="22.5" customHeight="1">
      <c r="A420" s="108"/>
      <c r="D420" s="186"/>
      <c r="E420" s="186"/>
      <c r="F420" s="186"/>
      <c r="G420" s="186"/>
      <c r="H420" s="186"/>
      <c r="I420" s="186"/>
      <c r="J420" s="186"/>
      <c r="K420" s="186"/>
      <c r="L420" s="186"/>
      <c r="M420" s="186"/>
      <c r="N420" s="186"/>
      <c r="O420" s="186"/>
      <c r="P420" s="186"/>
      <c r="Q420" s="186"/>
      <c r="R420" s="186"/>
      <c r="S420" s="186"/>
      <c r="T420" s="186"/>
      <c r="U420" s="186"/>
      <c r="V420" s="564" t="s">
        <v>852</v>
      </c>
      <c r="W420" s="565"/>
      <c r="X420" s="565"/>
      <c r="Y420" s="565"/>
      <c r="Z420" s="565"/>
      <c r="AA420" s="565"/>
      <c r="AB420" s="300"/>
      <c r="AC420" s="564" t="s">
        <v>853</v>
      </c>
      <c r="AD420" s="565"/>
      <c r="AE420" s="565"/>
      <c r="AF420" s="565"/>
      <c r="AG420" s="565"/>
      <c r="AH420" s="565"/>
    </row>
    <row r="421" spans="1:34" ht="15" customHeight="1">
      <c r="A421" s="108"/>
      <c r="C421" s="150" t="s">
        <v>189</v>
      </c>
      <c r="D421" s="186"/>
      <c r="E421" s="186"/>
      <c r="F421" s="186"/>
      <c r="G421" s="186"/>
      <c r="H421" s="186"/>
      <c r="I421" s="186"/>
      <c r="J421" s="186"/>
      <c r="K421" s="186"/>
      <c r="L421" s="186"/>
      <c r="M421" s="186"/>
      <c r="N421" s="186"/>
      <c r="O421" s="186"/>
      <c r="P421" s="186"/>
      <c r="Q421" s="186"/>
      <c r="R421" s="186"/>
      <c r="S421" s="186"/>
      <c r="T421" s="186"/>
      <c r="U421" s="186"/>
      <c r="V421" s="477">
        <f>KQKD!D13</f>
        <v>10123069745</v>
      </c>
      <c r="W421" s="477"/>
      <c r="X421" s="477"/>
      <c r="Y421" s="477"/>
      <c r="Z421" s="477"/>
      <c r="AA421" s="477"/>
      <c r="AC421" s="483">
        <f>KQKD!E13</f>
        <v>415757505</v>
      </c>
      <c r="AD421" s="483"/>
      <c r="AE421" s="483"/>
      <c r="AF421" s="483"/>
      <c r="AG421" s="483"/>
      <c r="AH421" s="483"/>
    </row>
    <row r="422" spans="1:34" s="170" customFormat="1" ht="17.25" customHeight="1">
      <c r="A422" s="108"/>
      <c r="B422" s="131"/>
      <c r="C422" s="171" t="s">
        <v>190</v>
      </c>
      <c r="D422" s="186"/>
      <c r="E422" s="186"/>
      <c r="F422" s="186"/>
      <c r="G422" s="186"/>
      <c r="H422" s="186"/>
      <c r="I422" s="186"/>
      <c r="J422" s="186"/>
      <c r="K422" s="186"/>
      <c r="L422" s="186"/>
      <c r="M422" s="186"/>
      <c r="N422" s="186"/>
      <c r="O422" s="186"/>
      <c r="P422" s="186"/>
      <c r="Q422" s="186"/>
      <c r="R422" s="186"/>
      <c r="S422" s="186"/>
      <c r="T422" s="186"/>
      <c r="U422" s="186"/>
      <c r="V422" s="477">
        <f>KQKD!D14</f>
        <v>15598942793</v>
      </c>
      <c r="W422" s="477"/>
      <c r="X422" s="477"/>
      <c r="Y422" s="477"/>
      <c r="Z422" s="477"/>
      <c r="AA422" s="477"/>
      <c r="AB422" s="133"/>
      <c r="AC422" s="477">
        <f>KQKD!E14</f>
        <v>0</v>
      </c>
      <c r="AD422" s="477"/>
      <c r="AE422" s="477"/>
      <c r="AF422" s="477"/>
      <c r="AG422" s="477"/>
      <c r="AH422" s="477"/>
    </row>
    <row r="423" spans="1:34" s="170" customFormat="1" ht="15" customHeight="1" hidden="1">
      <c r="A423" s="108"/>
      <c r="B423" s="131"/>
      <c r="C423" s="171" t="s">
        <v>191</v>
      </c>
      <c r="D423" s="186"/>
      <c r="E423" s="186"/>
      <c r="F423" s="186"/>
      <c r="G423" s="186"/>
      <c r="H423" s="186"/>
      <c r="I423" s="186"/>
      <c r="J423" s="186"/>
      <c r="K423" s="186"/>
      <c r="L423" s="186"/>
      <c r="M423" s="186"/>
      <c r="N423" s="186"/>
      <c r="O423" s="186"/>
      <c r="P423" s="186"/>
      <c r="Q423" s="186"/>
      <c r="R423" s="186"/>
      <c r="S423" s="186"/>
      <c r="T423" s="186"/>
      <c r="U423" s="186"/>
      <c r="V423" s="477"/>
      <c r="W423" s="477"/>
      <c r="X423" s="477"/>
      <c r="Y423" s="477"/>
      <c r="Z423" s="477"/>
      <c r="AA423" s="477"/>
      <c r="AB423" s="133"/>
      <c r="AC423" s="477"/>
      <c r="AD423" s="477"/>
      <c r="AE423" s="477"/>
      <c r="AF423" s="477"/>
      <c r="AG423" s="477"/>
      <c r="AH423" s="477"/>
    </row>
    <row r="424" spans="1:34" s="170" customFormat="1" ht="15" customHeight="1" hidden="1">
      <c r="A424" s="108"/>
      <c r="B424" s="131"/>
      <c r="C424" s="171" t="s">
        <v>192</v>
      </c>
      <c r="D424" s="186"/>
      <c r="E424" s="186"/>
      <c r="F424" s="186"/>
      <c r="G424" s="186"/>
      <c r="H424" s="186"/>
      <c r="I424" s="186"/>
      <c r="J424" s="186"/>
      <c r="K424" s="186"/>
      <c r="L424" s="186"/>
      <c r="M424" s="186"/>
      <c r="N424" s="186"/>
      <c r="O424" s="186"/>
      <c r="P424" s="186"/>
      <c r="Q424" s="186"/>
      <c r="R424" s="186"/>
      <c r="S424" s="186"/>
      <c r="T424" s="186"/>
      <c r="U424" s="186"/>
      <c r="V424" s="477"/>
      <c r="W424" s="477"/>
      <c r="X424" s="477"/>
      <c r="Y424" s="477"/>
      <c r="Z424" s="477"/>
      <c r="AA424" s="477"/>
      <c r="AB424" s="133"/>
      <c r="AC424" s="477"/>
      <c r="AD424" s="477"/>
      <c r="AE424" s="477"/>
      <c r="AF424" s="477"/>
      <c r="AG424" s="477"/>
      <c r="AH424" s="477"/>
    </row>
    <row r="425" spans="1:34" s="170" customFormat="1" ht="15" customHeight="1">
      <c r="A425" s="108"/>
      <c r="B425" s="131"/>
      <c r="C425" s="171" t="s">
        <v>193</v>
      </c>
      <c r="D425" s="186"/>
      <c r="E425" s="186"/>
      <c r="F425" s="186"/>
      <c r="G425" s="186"/>
      <c r="H425" s="186"/>
      <c r="I425" s="186"/>
      <c r="J425" s="186"/>
      <c r="K425" s="186"/>
      <c r="L425" s="186"/>
      <c r="M425" s="186"/>
      <c r="N425" s="186"/>
      <c r="O425" s="186"/>
      <c r="P425" s="186"/>
      <c r="Q425" s="186"/>
      <c r="R425" s="186"/>
      <c r="S425" s="186"/>
      <c r="T425" s="186"/>
      <c r="U425" s="186"/>
      <c r="V425" s="477">
        <f>KQKD!D18</f>
        <v>1033000000</v>
      </c>
      <c r="W425" s="477"/>
      <c r="X425" s="477"/>
      <c r="Y425" s="477"/>
      <c r="Z425" s="477"/>
      <c r="AA425" s="477"/>
      <c r="AB425" s="133"/>
      <c r="AC425" s="477">
        <f>KQKD!E18</f>
        <v>861000000</v>
      </c>
      <c r="AD425" s="477"/>
      <c r="AE425" s="477"/>
      <c r="AF425" s="477"/>
      <c r="AG425" s="477"/>
      <c r="AH425" s="477"/>
    </row>
    <row r="426" spans="1:34" s="170" customFormat="1" ht="15" customHeight="1" hidden="1">
      <c r="A426" s="108"/>
      <c r="B426" s="131"/>
      <c r="C426" s="171" t="s">
        <v>194</v>
      </c>
      <c r="D426" s="186"/>
      <c r="E426" s="186"/>
      <c r="F426" s="186"/>
      <c r="G426" s="186"/>
      <c r="H426" s="186"/>
      <c r="I426" s="186"/>
      <c r="J426" s="186"/>
      <c r="K426" s="186"/>
      <c r="L426" s="186"/>
      <c r="M426" s="186"/>
      <c r="N426" s="186"/>
      <c r="O426" s="186"/>
      <c r="P426" s="186"/>
      <c r="Q426" s="186"/>
      <c r="R426" s="186"/>
      <c r="S426" s="186"/>
      <c r="T426" s="186"/>
      <c r="U426" s="186"/>
      <c r="V426" s="477"/>
      <c r="W426" s="477"/>
      <c r="X426" s="477"/>
      <c r="Y426" s="477"/>
      <c r="Z426" s="477"/>
      <c r="AA426" s="477"/>
      <c r="AB426" s="133"/>
      <c r="AC426" s="477"/>
      <c r="AD426" s="477"/>
      <c r="AE426" s="477"/>
      <c r="AF426" s="477"/>
      <c r="AG426" s="477"/>
      <c r="AH426" s="477"/>
    </row>
    <row r="427" spans="1:34" s="170" customFormat="1" ht="15" customHeight="1" hidden="1">
      <c r="A427" s="108"/>
      <c r="B427" s="131"/>
      <c r="C427" s="171" t="s">
        <v>195</v>
      </c>
      <c r="D427" s="186"/>
      <c r="E427" s="186"/>
      <c r="F427" s="186"/>
      <c r="G427" s="186"/>
      <c r="H427" s="186"/>
      <c r="I427" s="186"/>
      <c r="J427" s="186"/>
      <c r="K427" s="186"/>
      <c r="L427" s="186"/>
      <c r="M427" s="186"/>
      <c r="N427" s="186"/>
      <c r="O427" s="186"/>
      <c r="P427" s="186"/>
      <c r="Q427" s="186"/>
      <c r="R427" s="186"/>
      <c r="S427" s="186"/>
      <c r="T427" s="186"/>
      <c r="U427" s="186"/>
      <c r="V427" s="477"/>
      <c r="W427" s="477"/>
      <c r="X427" s="477"/>
      <c r="Y427" s="477"/>
      <c r="Z427" s="477"/>
      <c r="AA427" s="477"/>
      <c r="AB427" s="133"/>
      <c r="AC427" s="477"/>
      <c r="AD427" s="477"/>
      <c r="AE427" s="477"/>
      <c r="AF427" s="477"/>
      <c r="AG427" s="477"/>
      <c r="AH427" s="477"/>
    </row>
    <row r="428" spans="1:34" s="170" customFormat="1" ht="15" customHeight="1" hidden="1">
      <c r="A428" s="108"/>
      <c r="B428" s="131"/>
      <c r="C428" s="171" t="s">
        <v>196</v>
      </c>
      <c r="D428" s="186"/>
      <c r="E428" s="186"/>
      <c r="F428" s="186"/>
      <c r="G428" s="186"/>
      <c r="H428" s="186"/>
      <c r="I428" s="186"/>
      <c r="J428" s="186"/>
      <c r="K428" s="186"/>
      <c r="L428" s="186"/>
      <c r="M428" s="186"/>
      <c r="N428" s="186"/>
      <c r="O428" s="186"/>
      <c r="P428" s="186"/>
      <c r="Q428" s="186"/>
      <c r="R428" s="186"/>
      <c r="S428" s="186"/>
      <c r="T428" s="186"/>
      <c r="U428" s="186"/>
      <c r="V428" s="477"/>
      <c r="W428" s="477"/>
      <c r="X428" s="477"/>
      <c r="Y428" s="477"/>
      <c r="Z428" s="477"/>
      <c r="AA428" s="477"/>
      <c r="AB428" s="133"/>
      <c r="AC428" s="477"/>
      <c r="AD428" s="477"/>
      <c r="AE428" s="477"/>
      <c r="AF428" s="477"/>
      <c r="AG428" s="477"/>
      <c r="AH428" s="477"/>
    </row>
    <row r="429" spans="1:34" s="170" customFormat="1" ht="15" customHeight="1">
      <c r="A429" s="108"/>
      <c r="B429" s="131"/>
      <c r="C429" s="171" t="s">
        <v>147</v>
      </c>
      <c r="D429" s="186"/>
      <c r="E429" s="186"/>
      <c r="F429" s="186"/>
      <c r="G429" s="186"/>
      <c r="H429" s="186"/>
      <c r="I429" s="186"/>
      <c r="J429" s="186"/>
      <c r="K429" s="186"/>
      <c r="L429" s="186"/>
      <c r="M429" s="186"/>
      <c r="N429" s="186"/>
      <c r="O429" s="186"/>
      <c r="P429" s="186"/>
      <c r="Q429" s="186"/>
      <c r="R429" s="186"/>
      <c r="S429" s="186"/>
      <c r="T429" s="186"/>
      <c r="U429" s="186"/>
      <c r="V429" s="477">
        <f>KQKD!D22</f>
        <v>504025734</v>
      </c>
      <c r="W429" s="477"/>
      <c r="X429" s="477"/>
      <c r="Y429" s="477"/>
      <c r="Z429" s="477"/>
      <c r="AA429" s="477"/>
      <c r="AB429" s="263"/>
      <c r="AC429" s="477">
        <f>KQKD!E22</f>
        <v>101250925</v>
      </c>
      <c r="AD429" s="477"/>
      <c r="AE429" s="477"/>
      <c r="AF429" s="477"/>
      <c r="AG429" s="477"/>
      <c r="AH429" s="477"/>
    </row>
    <row r="430" spans="1:27" ht="15" customHeight="1">
      <c r="A430" s="108"/>
      <c r="C430" s="150"/>
      <c r="D430" s="186"/>
      <c r="E430" s="186"/>
      <c r="F430" s="186"/>
      <c r="G430" s="186"/>
      <c r="H430" s="186"/>
      <c r="I430" s="186"/>
      <c r="J430" s="186"/>
      <c r="K430" s="186"/>
      <c r="L430" s="186"/>
      <c r="M430" s="186"/>
      <c r="N430" s="186"/>
      <c r="O430" s="186"/>
      <c r="P430" s="186"/>
      <c r="Q430" s="186"/>
      <c r="R430" s="186"/>
      <c r="S430" s="186"/>
      <c r="T430" s="186"/>
      <c r="U430" s="186"/>
      <c r="V430" s="152"/>
      <c r="W430" s="152"/>
      <c r="X430" s="152"/>
      <c r="Y430" s="152"/>
      <c r="Z430" s="152"/>
      <c r="AA430" s="152"/>
    </row>
    <row r="431" spans="1:34" s="154" customFormat="1" ht="15" customHeight="1" thickBot="1">
      <c r="A431" s="108"/>
      <c r="B431" s="131"/>
      <c r="C431" s="153" t="s">
        <v>641</v>
      </c>
      <c r="D431" s="233"/>
      <c r="E431" s="191"/>
      <c r="F431" s="191"/>
      <c r="G431" s="191"/>
      <c r="H431" s="191"/>
      <c r="I431" s="191"/>
      <c r="J431" s="234"/>
      <c r="K431" s="234"/>
      <c r="L431" s="234"/>
      <c r="M431" s="234"/>
      <c r="N431" s="234"/>
      <c r="O431" s="234"/>
      <c r="P431" s="234"/>
      <c r="Q431" s="234"/>
      <c r="R431" s="234"/>
      <c r="S431" s="234"/>
      <c r="T431" s="234"/>
      <c r="V431" s="537">
        <f>SUM(V421:AA430)</f>
        <v>27259038272</v>
      </c>
      <c r="W431" s="537"/>
      <c r="X431" s="537"/>
      <c r="Y431" s="537"/>
      <c r="Z431" s="537"/>
      <c r="AA431" s="537"/>
      <c r="AC431" s="537">
        <f>SUM(AC421:AH430)</f>
        <v>1378008430</v>
      </c>
      <c r="AD431" s="537"/>
      <c r="AE431" s="537"/>
      <c r="AF431" s="537"/>
      <c r="AG431" s="537"/>
      <c r="AH431" s="537"/>
    </row>
    <row r="432" spans="1:34" s="154" customFormat="1" ht="15" customHeight="1" thickTop="1">
      <c r="A432" s="108"/>
      <c r="B432" s="131"/>
      <c r="C432" s="153"/>
      <c r="D432" s="233"/>
      <c r="E432" s="191"/>
      <c r="F432" s="191"/>
      <c r="G432" s="191"/>
      <c r="H432" s="191"/>
      <c r="I432" s="191"/>
      <c r="J432" s="234"/>
      <c r="K432" s="234"/>
      <c r="L432" s="234"/>
      <c r="M432" s="234"/>
      <c r="N432" s="234"/>
      <c r="O432" s="234"/>
      <c r="P432" s="234"/>
      <c r="Q432" s="234"/>
      <c r="R432" s="234"/>
      <c r="S432" s="234"/>
      <c r="T432" s="234"/>
      <c r="V432" s="221"/>
      <c r="W432" s="221"/>
      <c r="X432" s="221"/>
      <c r="Y432" s="221"/>
      <c r="Z432" s="221"/>
      <c r="AA432" s="221"/>
      <c r="AC432" s="221"/>
      <c r="AD432" s="221"/>
      <c r="AE432" s="221"/>
      <c r="AF432" s="221"/>
      <c r="AG432" s="221"/>
      <c r="AH432" s="221"/>
    </row>
    <row r="433" spans="1:21" ht="15" customHeight="1">
      <c r="A433" s="197">
        <v>15</v>
      </c>
      <c r="B433" s="131" t="s">
        <v>702</v>
      </c>
      <c r="C433" s="127" t="s">
        <v>197</v>
      </c>
      <c r="D433" s="188"/>
      <c r="E433" s="186"/>
      <c r="F433" s="186"/>
      <c r="G433" s="186"/>
      <c r="H433" s="186"/>
      <c r="I433" s="186"/>
      <c r="J433" s="186"/>
      <c r="K433" s="186"/>
      <c r="L433" s="186"/>
      <c r="M433" s="186"/>
      <c r="N433" s="186"/>
      <c r="O433" s="186"/>
      <c r="P433" s="186"/>
      <c r="Q433" s="186"/>
      <c r="R433" s="186"/>
      <c r="S433" s="186"/>
      <c r="T433" s="186"/>
      <c r="U433" s="186"/>
    </row>
    <row r="434" spans="1:34" ht="18" customHeight="1">
      <c r="A434" s="198"/>
      <c r="D434" s="186"/>
      <c r="E434" s="186"/>
      <c r="F434" s="186"/>
      <c r="G434" s="186"/>
      <c r="H434" s="186"/>
      <c r="I434" s="186"/>
      <c r="J434" s="186"/>
      <c r="K434" s="186"/>
      <c r="L434" s="186"/>
      <c r="M434" s="186"/>
      <c r="N434" s="186"/>
      <c r="O434" s="186"/>
      <c r="P434" s="186"/>
      <c r="Q434" s="186"/>
      <c r="R434" s="186"/>
      <c r="S434" s="186"/>
      <c r="T434" s="186"/>
      <c r="U434" s="186"/>
      <c r="V434" s="558" t="str">
        <f>V420</f>
        <v>Quý IV/2015</v>
      </c>
      <c r="W434" s="565"/>
      <c r="X434" s="565"/>
      <c r="Y434" s="565"/>
      <c r="Z434" s="565"/>
      <c r="AA434" s="565"/>
      <c r="AB434" s="187"/>
      <c r="AC434" s="558" t="str">
        <f>AC420</f>
        <v>Quý IV/2014</v>
      </c>
      <c r="AD434" s="565"/>
      <c r="AE434" s="565"/>
      <c r="AF434" s="565"/>
      <c r="AG434" s="565"/>
      <c r="AH434" s="565"/>
    </row>
    <row r="435" spans="1:34" ht="15" customHeight="1">
      <c r="A435" s="264"/>
      <c r="C435" s="150" t="s">
        <v>198</v>
      </c>
      <c r="D435" s="238"/>
      <c r="E435" s="186"/>
      <c r="F435" s="186"/>
      <c r="G435" s="186"/>
      <c r="H435" s="186"/>
      <c r="I435" s="186"/>
      <c r="J435" s="189"/>
      <c r="K435" s="189"/>
      <c r="L435" s="189"/>
      <c r="M435" s="189"/>
      <c r="N435" s="189"/>
      <c r="O435" s="189"/>
      <c r="P435" s="189"/>
      <c r="Q435" s="189"/>
      <c r="R435" s="189"/>
      <c r="S435" s="189"/>
      <c r="T435" s="189"/>
      <c r="U435" s="189"/>
      <c r="V435" s="477"/>
      <c r="W435" s="477"/>
      <c r="X435" s="477"/>
      <c r="Y435" s="477"/>
      <c r="Z435" s="477"/>
      <c r="AA435" s="477"/>
      <c r="AB435" s="132"/>
      <c r="AC435" s="477">
        <f>KQKD!E25</f>
        <v>-9501229215</v>
      </c>
      <c r="AD435" s="477"/>
      <c r="AE435" s="477"/>
      <c r="AF435" s="477"/>
      <c r="AG435" s="477"/>
      <c r="AH435" s="477"/>
    </row>
    <row r="436" spans="1:34" s="170" customFormat="1" ht="15" customHeight="1">
      <c r="A436" s="265"/>
      <c r="B436" s="131"/>
      <c r="C436" s="171" t="s">
        <v>199</v>
      </c>
      <c r="D436" s="238"/>
      <c r="E436" s="186"/>
      <c r="F436" s="186"/>
      <c r="G436" s="186"/>
      <c r="H436" s="186"/>
      <c r="I436" s="186"/>
      <c r="J436" s="189"/>
      <c r="K436" s="189"/>
      <c r="L436" s="189"/>
      <c r="M436" s="189"/>
      <c r="N436" s="189"/>
      <c r="O436" s="189"/>
      <c r="P436" s="189"/>
      <c r="Q436" s="189"/>
      <c r="R436" s="189"/>
      <c r="S436" s="189"/>
      <c r="T436" s="189"/>
      <c r="U436" s="189"/>
      <c r="V436" s="477">
        <f>KQKD!D25</f>
        <v>1100740075</v>
      </c>
      <c r="W436" s="477"/>
      <c r="X436" s="477"/>
      <c r="Y436" s="477"/>
      <c r="Z436" s="477"/>
      <c r="AA436" s="477"/>
      <c r="AB436" s="132"/>
      <c r="AC436" s="477">
        <f>'[6]TM'!$V436</f>
        <v>0</v>
      </c>
      <c r="AD436" s="477"/>
      <c r="AE436" s="477"/>
      <c r="AF436" s="477"/>
      <c r="AG436" s="477"/>
      <c r="AH436" s="477"/>
    </row>
    <row r="437" spans="1:34" s="170" customFormat="1" ht="16.5" customHeight="1" hidden="1">
      <c r="A437" s="198"/>
      <c r="B437" s="131"/>
      <c r="C437" s="171" t="s">
        <v>200</v>
      </c>
      <c r="D437" s="193"/>
      <c r="E437" s="186"/>
      <c r="F437" s="186"/>
      <c r="G437" s="186"/>
      <c r="H437" s="186"/>
      <c r="I437" s="186"/>
      <c r="J437" s="194"/>
      <c r="K437" s="194"/>
      <c r="L437" s="194"/>
      <c r="M437" s="194"/>
      <c r="N437" s="194"/>
      <c r="O437" s="194"/>
      <c r="P437" s="194"/>
      <c r="Q437" s="194"/>
      <c r="R437" s="194"/>
      <c r="S437" s="194"/>
      <c r="T437" s="194"/>
      <c r="U437" s="194"/>
      <c r="V437" s="477"/>
      <c r="W437" s="477"/>
      <c r="X437" s="477"/>
      <c r="Y437" s="477"/>
      <c r="Z437" s="477"/>
      <c r="AA437" s="477"/>
      <c r="AB437" s="194"/>
      <c r="AC437" s="477"/>
      <c r="AD437" s="477"/>
      <c r="AE437" s="477"/>
      <c r="AF437" s="477"/>
      <c r="AG437" s="477"/>
      <c r="AH437" s="477"/>
    </row>
    <row r="438" spans="1:34" s="170" customFormat="1" ht="16.5" customHeight="1" hidden="1">
      <c r="A438" s="265"/>
      <c r="B438" s="131"/>
      <c r="C438" s="171" t="s">
        <v>201</v>
      </c>
      <c r="D438" s="193"/>
      <c r="E438" s="186"/>
      <c r="F438" s="186"/>
      <c r="G438" s="186"/>
      <c r="H438" s="186"/>
      <c r="I438" s="186"/>
      <c r="J438" s="194"/>
      <c r="K438" s="194"/>
      <c r="L438" s="194"/>
      <c r="M438" s="194"/>
      <c r="N438" s="194"/>
      <c r="O438" s="194"/>
      <c r="P438" s="194"/>
      <c r="Q438" s="194"/>
      <c r="R438" s="194"/>
      <c r="S438" s="194"/>
      <c r="T438" s="194"/>
      <c r="U438" s="194"/>
      <c r="V438" s="477"/>
      <c r="W438" s="477"/>
      <c r="X438" s="477"/>
      <c r="Y438" s="477"/>
      <c r="Z438" s="477"/>
      <c r="AA438" s="477"/>
      <c r="AB438" s="194"/>
      <c r="AC438" s="477"/>
      <c r="AD438" s="477"/>
      <c r="AE438" s="477"/>
      <c r="AF438" s="477"/>
      <c r="AG438" s="477"/>
      <c r="AH438" s="477"/>
    </row>
    <row r="439" spans="1:34" s="170" customFormat="1" ht="15" customHeight="1" hidden="1">
      <c r="A439" s="264"/>
      <c r="B439" s="131"/>
      <c r="C439" s="171" t="s">
        <v>202</v>
      </c>
      <c r="D439" s="193"/>
      <c r="E439" s="186"/>
      <c r="F439" s="186"/>
      <c r="G439" s="186"/>
      <c r="H439" s="186"/>
      <c r="I439" s="186"/>
      <c r="J439" s="194"/>
      <c r="K439" s="194"/>
      <c r="L439" s="194"/>
      <c r="M439" s="194"/>
      <c r="N439" s="194"/>
      <c r="O439" s="194"/>
      <c r="P439" s="194"/>
      <c r="Q439" s="194"/>
      <c r="R439" s="194"/>
      <c r="S439" s="194"/>
      <c r="T439" s="194"/>
      <c r="U439" s="194"/>
      <c r="V439" s="477"/>
      <c r="W439" s="477"/>
      <c r="X439" s="477"/>
      <c r="Y439" s="477"/>
      <c r="Z439" s="477"/>
      <c r="AA439" s="477"/>
      <c r="AB439" s="194"/>
      <c r="AC439" s="477"/>
      <c r="AD439" s="477"/>
      <c r="AE439" s="477"/>
      <c r="AF439" s="477"/>
      <c r="AG439" s="477"/>
      <c r="AH439" s="477"/>
    </row>
    <row r="440" spans="1:34" s="170" customFormat="1" ht="15" customHeight="1" hidden="1">
      <c r="A440" s="198"/>
      <c r="B440" s="131"/>
      <c r="C440" s="171" t="s">
        <v>683</v>
      </c>
      <c r="D440" s="193"/>
      <c r="E440" s="186"/>
      <c r="F440" s="186"/>
      <c r="G440" s="186"/>
      <c r="H440" s="186"/>
      <c r="I440" s="186"/>
      <c r="J440" s="194"/>
      <c r="K440" s="194"/>
      <c r="L440" s="194"/>
      <c r="M440" s="194"/>
      <c r="N440" s="194"/>
      <c r="O440" s="194"/>
      <c r="P440" s="194"/>
      <c r="Q440" s="194"/>
      <c r="R440" s="194"/>
      <c r="S440" s="194"/>
      <c r="T440" s="194"/>
      <c r="U440" s="194"/>
      <c r="V440" s="477"/>
      <c r="W440" s="477"/>
      <c r="X440" s="477"/>
      <c r="Y440" s="477"/>
      <c r="Z440" s="477"/>
      <c r="AA440" s="477"/>
      <c r="AB440" s="194"/>
      <c r="AC440" s="477"/>
      <c r="AD440" s="477"/>
      <c r="AE440" s="477"/>
      <c r="AF440" s="477"/>
      <c r="AG440" s="477"/>
      <c r="AH440" s="477"/>
    </row>
    <row r="441" spans="1:34" s="170" customFormat="1" ht="15" customHeight="1" hidden="1">
      <c r="A441" s="198"/>
      <c r="B441" s="131"/>
      <c r="C441" s="171" t="s">
        <v>745</v>
      </c>
      <c r="D441" s="193"/>
      <c r="E441" s="186"/>
      <c r="F441" s="186"/>
      <c r="G441" s="186"/>
      <c r="H441" s="186"/>
      <c r="I441" s="186"/>
      <c r="J441" s="194"/>
      <c r="K441" s="194"/>
      <c r="L441" s="194"/>
      <c r="M441" s="194"/>
      <c r="N441" s="194"/>
      <c r="O441" s="194"/>
      <c r="P441" s="194"/>
      <c r="Q441" s="194"/>
      <c r="R441" s="194"/>
      <c r="S441" s="194"/>
      <c r="T441" s="194"/>
      <c r="U441" s="194"/>
      <c r="V441" s="477"/>
      <c r="W441" s="477"/>
      <c r="X441" s="477"/>
      <c r="Y441" s="477"/>
      <c r="Z441" s="477"/>
      <c r="AA441" s="477"/>
      <c r="AB441" s="194"/>
      <c r="AC441" s="477"/>
      <c r="AD441" s="477"/>
      <c r="AE441" s="477"/>
      <c r="AF441" s="477"/>
      <c r="AG441" s="477"/>
      <c r="AH441" s="477"/>
    </row>
    <row r="442" spans="1:34" s="170" customFormat="1" ht="15" customHeight="1">
      <c r="A442" s="264"/>
      <c r="B442" s="131"/>
      <c r="C442" s="171" t="s">
        <v>663</v>
      </c>
      <c r="D442" s="193"/>
      <c r="E442" s="186"/>
      <c r="F442" s="186"/>
      <c r="G442" s="186"/>
      <c r="H442" s="186"/>
      <c r="I442" s="186"/>
      <c r="J442" s="194"/>
      <c r="K442" s="194"/>
      <c r="L442" s="194"/>
      <c r="M442" s="194"/>
      <c r="N442" s="194"/>
      <c r="O442" s="194"/>
      <c r="P442" s="194"/>
      <c r="Q442" s="194"/>
      <c r="R442" s="194"/>
      <c r="S442" s="194"/>
      <c r="T442" s="194"/>
      <c r="U442" s="194"/>
      <c r="V442" s="477">
        <f>V445-V436-V435</f>
        <v>0</v>
      </c>
      <c r="W442" s="477"/>
      <c r="X442" s="477"/>
      <c r="Y442" s="477"/>
      <c r="Z442" s="477"/>
      <c r="AA442" s="477"/>
      <c r="AB442" s="266"/>
      <c r="AC442" s="477"/>
      <c r="AD442" s="477"/>
      <c r="AE442" s="477"/>
      <c r="AF442" s="477"/>
      <c r="AG442" s="477"/>
      <c r="AH442" s="477"/>
    </row>
    <row r="443" spans="1:34" s="170" customFormat="1" ht="15" customHeight="1" hidden="1">
      <c r="A443" s="198"/>
      <c r="B443" s="131"/>
      <c r="C443" s="171" t="s">
        <v>746</v>
      </c>
      <c r="D443" s="193"/>
      <c r="E443" s="186"/>
      <c r="F443" s="186"/>
      <c r="G443" s="186"/>
      <c r="H443" s="186"/>
      <c r="I443" s="186"/>
      <c r="J443" s="194"/>
      <c r="K443" s="194"/>
      <c r="L443" s="194"/>
      <c r="M443" s="194"/>
      <c r="N443" s="194"/>
      <c r="O443" s="194"/>
      <c r="P443" s="194"/>
      <c r="Q443" s="194"/>
      <c r="R443" s="194"/>
      <c r="S443" s="194"/>
      <c r="T443" s="194"/>
      <c r="U443" s="194"/>
      <c r="V443" s="477"/>
      <c r="W443" s="477"/>
      <c r="X443" s="477"/>
      <c r="Y443" s="477"/>
      <c r="Z443" s="477"/>
      <c r="AA443" s="477"/>
      <c r="AB443" s="194"/>
      <c r="AC443" s="477">
        <f>'[3]KQKD'!J33</f>
        <v>0</v>
      </c>
      <c r="AD443" s="477"/>
      <c r="AE443" s="477"/>
      <c r="AF443" s="477"/>
      <c r="AG443" s="477"/>
      <c r="AH443" s="477"/>
    </row>
    <row r="444" spans="1:28" ht="15" customHeight="1">
      <c r="A444" s="108"/>
      <c r="C444" s="150"/>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row>
    <row r="445" spans="1:34" s="154" customFormat="1" ht="15" customHeight="1" thickBot="1">
      <c r="A445" s="108"/>
      <c r="B445" s="131"/>
      <c r="C445" s="153" t="s">
        <v>641</v>
      </c>
      <c r="D445" s="233"/>
      <c r="E445" s="191"/>
      <c r="F445" s="191"/>
      <c r="G445" s="191"/>
      <c r="H445" s="191"/>
      <c r="I445" s="191"/>
      <c r="J445" s="234"/>
      <c r="K445" s="234"/>
      <c r="L445" s="234"/>
      <c r="M445" s="234"/>
      <c r="N445" s="234"/>
      <c r="O445" s="234"/>
      <c r="P445" s="234"/>
      <c r="Q445" s="234"/>
      <c r="R445" s="234"/>
      <c r="S445" s="234"/>
      <c r="T445" s="234"/>
      <c r="V445" s="537">
        <f>KQKD!D25</f>
        <v>1100740075</v>
      </c>
      <c r="W445" s="537"/>
      <c r="X445" s="537"/>
      <c r="Y445" s="537"/>
      <c r="Z445" s="537"/>
      <c r="AA445" s="537"/>
      <c r="AC445" s="537">
        <f>KQKD!E25</f>
        <v>-9501229215</v>
      </c>
      <c r="AD445" s="537"/>
      <c r="AE445" s="537"/>
      <c r="AF445" s="537"/>
      <c r="AG445" s="537"/>
      <c r="AH445" s="537"/>
    </row>
    <row r="446" spans="1:34" s="154" customFormat="1" ht="15" customHeight="1" thickTop="1">
      <c r="A446" s="108"/>
      <c r="B446" s="131"/>
      <c r="C446" s="153"/>
      <c r="D446" s="233"/>
      <c r="E446" s="191"/>
      <c r="F446" s="191"/>
      <c r="G446" s="191"/>
      <c r="H446" s="191"/>
      <c r="I446" s="191"/>
      <c r="J446" s="234"/>
      <c r="K446" s="234"/>
      <c r="L446" s="234"/>
      <c r="M446" s="234"/>
      <c r="N446" s="234"/>
      <c r="O446" s="234"/>
      <c r="P446" s="234"/>
      <c r="Q446" s="234"/>
      <c r="R446" s="234"/>
      <c r="S446" s="234"/>
      <c r="T446" s="234"/>
      <c r="U446" s="234"/>
      <c r="V446" s="155"/>
      <c r="W446" s="155"/>
      <c r="X446" s="155"/>
      <c r="Y446" s="155"/>
      <c r="Z446" s="155"/>
      <c r="AA446" s="155"/>
      <c r="AB446" s="155"/>
      <c r="AC446" s="155"/>
      <c r="AD446" s="155"/>
      <c r="AE446" s="155"/>
      <c r="AF446" s="155"/>
      <c r="AG446" s="155"/>
      <c r="AH446" s="155"/>
    </row>
    <row r="447" spans="1:21" ht="15" customHeight="1">
      <c r="A447" s="197">
        <v>16</v>
      </c>
      <c r="B447" s="131" t="s">
        <v>702</v>
      </c>
      <c r="C447" s="127" t="s">
        <v>747</v>
      </c>
      <c r="D447" s="186"/>
      <c r="E447" s="186"/>
      <c r="F447" s="186"/>
      <c r="G447" s="186"/>
      <c r="H447" s="186"/>
      <c r="I447" s="186"/>
      <c r="J447" s="186"/>
      <c r="K447" s="186"/>
      <c r="L447" s="186"/>
      <c r="M447" s="186"/>
      <c r="N447" s="186"/>
      <c r="O447" s="186"/>
      <c r="P447" s="186"/>
      <c r="Q447" s="186"/>
      <c r="R447" s="186"/>
      <c r="S447" s="186"/>
      <c r="T447" s="186"/>
      <c r="U447" s="186"/>
    </row>
    <row r="448" spans="1:34" ht="18" customHeight="1">
      <c r="A448" s="108"/>
      <c r="D448" s="186"/>
      <c r="E448" s="186"/>
      <c r="F448" s="186"/>
      <c r="G448" s="186"/>
      <c r="H448" s="186"/>
      <c r="I448" s="186"/>
      <c r="J448" s="186"/>
      <c r="K448" s="186"/>
      <c r="L448" s="186"/>
      <c r="M448" s="186"/>
      <c r="N448" s="186"/>
      <c r="O448" s="186"/>
      <c r="P448" s="186"/>
      <c r="Q448" s="186"/>
      <c r="R448" s="186"/>
      <c r="S448" s="186"/>
      <c r="T448" s="186"/>
      <c r="U448" s="186"/>
      <c r="V448" s="566" t="str">
        <f>V434</f>
        <v>Quý IV/2015</v>
      </c>
      <c r="W448" s="548"/>
      <c r="X448" s="548"/>
      <c r="Y448" s="548"/>
      <c r="Z448" s="548"/>
      <c r="AA448" s="548"/>
      <c r="AB448" s="267"/>
      <c r="AC448" s="558" t="str">
        <f>AC434</f>
        <v>Quý IV/2014</v>
      </c>
      <c r="AD448" s="565"/>
      <c r="AE448" s="565"/>
      <c r="AF448" s="565"/>
      <c r="AG448" s="565"/>
      <c r="AH448" s="565"/>
    </row>
    <row r="449" spans="1:34" s="170" customFormat="1" ht="15" customHeight="1">
      <c r="A449" s="108"/>
      <c r="B449" s="131"/>
      <c r="C449" s="171" t="s">
        <v>748</v>
      </c>
      <c r="D449" s="193"/>
      <c r="E449" s="186"/>
      <c r="F449" s="186"/>
      <c r="G449" s="186"/>
      <c r="H449" s="186"/>
      <c r="I449" s="186"/>
      <c r="J449" s="194"/>
      <c r="K449" s="194"/>
      <c r="L449" s="194"/>
      <c r="M449" s="194"/>
      <c r="N449" s="194"/>
      <c r="O449" s="194"/>
      <c r="P449" s="194"/>
      <c r="Q449" s="194"/>
      <c r="R449" s="194"/>
      <c r="S449" s="194"/>
      <c r="T449" s="194"/>
      <c r="U449" s="194"/>
      <c r="V449" s="477">
        <v>592929400</v>
      </c>
      <c r="W449" s="477"/>
      <c r="X449" s="477"/>
      <c r="Y449" s="477"/>
      <c r="Z449" s="477"/>
      <c r="AA449" s="477"/>
      <c r="AB449" s="194"/>
      <c r="AC449" s="477">
        <v>601230282</v>
      </c>
      <c r="AD449" s="477"/>
      <c r="AE449" s="477"/>
      <c r="AF449" s="477"/>
      <c r="AG449" s="477"/>
      <c r="AH449" s="477"/>
    </row>
    <row r="450" spans="1:34" s="170" customFormat="1" ht="15" customHeight="1">
      <c r="A450" s="108"/>
      <c r="B450" s="131"/>
      <c r="C450" s="171" t="s">
        <v>749</v>
      </c>
      <c r="D450" s="193"/>
      <c r="E450" s="186"/>
      <c r="F450" s="186"/>
      <c r="G450" s="186"/>
      <c r="H450" s="186"/>
      <c r="I450" s="186"/>
      <c r="J450" s="194"/>
      <c r="K450" s="194"/>
      <c r="L450" s="194"/>
      <c r="M450" s="194"/>
      <c r="N450" s="194"/>
      <c r="O450" s="194"/>
      <c r="P450" s="194"/>
      <c r="Q450" s="194"/>
      <c r="R450" s="194"/>
      <c r="S450" s="194"/>
      <c r="T450" s="194"/>
      <c r="U450" s="194"/>
      <c r="V450" s="477"/>
      <c r="W450" s="477"/>
      <c r="X450" s="477"/>
      <c r="Y450" s="477"/>
      <c r="Z450" s="477"/>
      <c r="AA450" s="477"/>
      <c r="AB450" s="194"/>
      <c r="AC450" s="477">
        <f>'[6]TM'!$V450</f>
        <v>0</v>
      </c>
      <c r="AD450" s="477"/>
      <c r="AE450" s="477"/>
      <c r="AF450" s="477"/>
      <c r="AG450" s="477"/>
      <c r="AH450" s="477"/>
    </row>
    <row r="451" spans="1:34" s="170" customFormat="1" ht="15" customHeight="1">
      <c r="A451" s="108"/>
      <c r="B451" s="131"/>
      <c r="C451" s="171" t="s">
        <v>750</v>
      </c>
      <c r="D451" s="193"/>
      <c r="E451" s="186"/>
      <c r="F451" s="186"/>
      <c r="G451" s="186"/>
      <c r="H451" s="186"/>
      <c r="I451" s="186"/>
      <c r="J451" s="194"/>
      <c r="K451" s="194"/>
      <c r="L451" s="194"/>
      <c r="M451" s="194"/>
      <c r="N451" s="194"/>
      <c r="O451" s="194"/>
      <c r="P451" s="194"/>
      <c r="Q451" s="194"/>
      <c r="R451" s="194"/>
      <c r="S451" s="194"/>
      <c r="T451" s="194"/>
      <c r="U451" s="194"/>
      <c r="V451" s="477">
        <f>'[10]C5 Q4'!$F$116</f>
        <v>208076216</v>
      </c>
      <c r="W451" s="477"/>
      <c r="X451" s="477"/>
      <c r="Y451" s="477"/>
      <c r="Z451" s="477"/>
      <c r="AA451" s="477"/>
      <c r="AB451" s="194"/>
      <c r="AC451" s="477">
        <v>303557171</v>
      </c>
      <c r="AD451" s="477"/>
      <c r="AE451" s="477"/>
      <c r="AF451" s="477"/>
      <c r="AG451" s="477"/>
      <c r="AH451" s="477"/>
    </row>
    <row r="452" spans="1:34" s="170" customFormat="1" ht="15" customHeight="1" hidden="1">
      <c r="A452" s="108"/>
      <c r="B452" s="131"/>
      <c r="C452" s="171" t="s">
        <v>751</v>
      </c>
      <c r="D452" s="193"/>
      <c r="E452" s="186"/>
      <c r="F452" s="186"/>
      <c r="G452" s="186"/>
      <c r="H452" s="186"/>
      <c r="I452" s="186"/>
      <c r="J452" s="194"/>
      <c r="K452" s="194"/>
      <c r="L452" s="194"/>
      <c r="M452" s="194"/>
      <c r="N452" s="194"/>
      <c r="O452" s="194"/>
      <c r="P452" s="194"/>
      <c r="Q452" s="194"/>
      <c r="R452" s="194"/>
      <c r="S452" s="194"/>
      <c r="T452" s="194"/>
      <c r="U452" s="194"/>
      <c r="V452" s="477"/>
      <c r="W452" s="477"/>
      <c r="X452" s="477"/>
      <c r="Y452" s="477"/>
      <c r="Z452" s="477"/>
      <c r="AA452" s="477"/>
      <c r="AB452" s="194"/>
      <c r="AC452" s="477"/>
      <c r="AD452" s="477"/>
      <c r="AE452" s="477"/>
      <c r="AF452" s="477"/>
      <c r="AG452" s="477"/>
      <c r="AH452" s="477"/>
    </row>
    <row r="453" spans="1:34" s="170" customFormat="1" ht="15" customHeight="1" hidden="1">
      <c r="A453" s="108"/>
      <c r="B453" s="131"/>
      <c r="C453" s="171" t="s">
        <v>752</v>
      </c>
      <c r="D453" s="193"/>
      <c r="E453" s="186"/>
      <c r="F453" s="186"/>
      <c r="G453" s="186"/>
      <c r="H453" s="186"/>
      <c r="I453" s="186"/>
      <c r="J453" s="194"/>
      <c r="K453" s="194"/>
      <c r="L453" s="194"/>
      <c r="M453" s="194"/>
      <c r="N453" s="194"/>
      <c r="O453" s="194"/>
      <c r="P453" s="194"/>
      <c r="Q453" s="194"/>
      <c r="R453" s="194"/>
      <c r="S453" s="194"/>
      <c r="T453" s="194"/>
      <c r="U453" s="194"/>
      <c r="V453" s="477"/>
      <c r="W453" s="477"/>
      <c r="X453" s="477"/>
      <c r="Y453" s="477"/>
      <c r="Z453" s="477"/>
      <c r="AA453" s="477"/>
      <c r="AB453" s="194"/>
      <c r="AC453" s="477"/>
      <c r="AD453" s="477"/>
      <c r="AE453" s="477"/>
      <c r="AF453" s="477"/>
      <c r="AG453" s="477"/>
      <c r="AH453" s="477"/>
    </row>
    <row r="454" spans="1:34" s="170" customFormat="1" ht="15" customHeight="1">
      <c r="A454" s="108"/>
      <c r="B454" s="131"/>
      <c r="C454" s="171" t="s">
        <v>753</v>
      </c>
      <c r="D454" s="193"/>
      <c r="E454" s="186"/>
      <c r="F454" s="186"/>
      <c r="G454" s="186"/>
      <c r="H454" s="186"/>
      <c r="I454" s="186"/>
      <c r="J454" s="194"/>
      <c r="K454" s="194"/>
      <c r="L454" s="194"/>
      <c r="M454" s="194"/>
      <c r="N454" s="194"/>
      <c r="O454" s="194"/>
      <c r="P454" s="194"/>
      <c r="Q454" s="194"/>
      <c r="R454" s="194"/>
      <c r="S454" s="194"/>
      <c r="T454" s="194"/>
      <c r="U454" s="194"/>
      <c r="V454" s="477">
        <v>279460017</v>
      </c>
      <c r="W454" s="477"/>
      <c r="X454" s="477"/>
      <c r="Y454" s="477"/>
      <c r="Z454" s="477"/>
      <c r="AA454" s="477"/>
      <c r="AB454" s="194"/>
      <c r="AC454" s="477">
        <v>1513008283</v>
      </c>
      <c r="AD454" s="477"/>
      <c r="AE454" s="477"/>
      <c r="AF454" s="477"/>
      <c r="AG454" s="477"/>
      <c r="AH454" s="477"/>
    </row>
    <row r="455" spans="1:34" s="170" customFormat="1" ht="15" customHeight="1">
      <c r="A455" s="108"/>
      <c r="B455" s="131"/>
      <c r="C455" s="171" t="s">
        <v>754</v>
      </c>
      <c r="D455" s="193"/>
      <c r="E455" s="186"/>
      <c r="F455" s="186"/>
      <c r="G455" s="186"/>
      <c r="H455" s="186"/>
      <c r="I455" s="186"/>
      <c r="J455" s="194"/>
      <c r="K455" s="194"/>
      <c r="L455" s="194"/>
      <c r="M455" s="194"/>
      <c r="N455" s="194"/>
      <c r="O455" s="194"/>
      <c r="P455" s="194"/>
      <c r="Q455" s="194"/>
      <c r="R455" s="194"/>
      <c r="S455" s="194"/>
      <c r="T455" s="194"/>
      <c r="U455" s="194"/>
      <c r="V455" s="477">
        <f>V457-V449-V451-V454</f>
        <v>-492188140</v>
      </c>
      <c r="W455" s="477"/>
      <c r="X455" s="477"/>
      <c r="Y455" s="477"/>
      <c r="Z455" s="477"/>
      <c r="AA455" s="477"/>
      <c r="AB455" s="194"/>
      <c r="AC455" s="477">
        <v>162884059</v>
      </c>
      <c r="AD455" s="477"/>
      <c r="AE455" s="477"/>
      <c r="AF455" s="477"/>
      <c r="AG455" s="477"/>
      <c r="AH455" s="477"/>
    </row>
    <row r="456" spans="1:28" ht="15" customHeight="1">
      <c r="A456" s="108"/>
      <c r="C456" s="128"/>
      <c r="AB456" s="132"/>
    </row>
    <row r="457" spans="1:37" s="154" customFormat="1" ht="15" customHeight="1" thickBot="1">
      <c r="A457" s="108"/>
      <c r="B457" s="131"/>
      <c r="C457" s="153" t="s">
        <v>641</v>
      </c>
      <c r="D457" s="233"/>
      <c r="E457" s="191"/>
      <c r="F457" s="191"/>
      <c r="G457" s="191"/>
      <c r="H457" s="191"/>
      <c r="I457" s="191"/>
      <c r="J457" s="234"/>
      <c r="K457" s="234"/>
      <c r="L457" s="234"/>
      <c r="M457" s="234"/>
      <c r="N457" s="234"/>
      <c r="O457" s="234"/>
      <c r="P457" s="234"/>
      <c r="Q457" s="234"/>
      <c r="R457" s="234"/>
      <c r="S457" s="234"/>
      <c r="T457" s="234"/>
      <c r="U457" s="234"/>
      <c r="V457" s="499">
        <f>KQKD!D27</f>
        <v>588277493</v>
      </c>
      <c r="W457" s="499"/>
      <c r="X457" s="499"/>
      <c r="Y457" s="499"/>
      <c r="Z457" s="499"/>
      <c r="AA457" s="499"/>
      <c r="AB457" s="234"/>
      <c r="AC457" s="499">
        <f>KQKD!E27</f>
        <v>3643362565</v>
      </c>
      <c r="AD457" s="499"/>
      <c r="AE457" s="499"/>
      <c r="AF457" s="499"/>
      <c r="AG457" s="499"/>
      <c r="AH457" s="499"/>
      <c r="AK457" s="436"/>
    </row>
    <row r="458" spans="1:34" s="154" customFormat="1" ht="12" customHeight="1" thickTop="1">
      <c r="A458" s="108"/>
      <c r="B458" s="131"/>
      <c r="C458" s="153"/>
      <c r="D458" s="233"/>
      <c r="E458" s="191"/>
      <c r="F458" s="191"/>
      <c r="G458" s="191"/>
      <c r="H458" s="191"/>
      <c r="I458" s="191"/>
      <c r="J458" s="234"/>
      <c r="K458" s="234"/>
      <c r="L458" s="234"/>
      <c r="M458" s="234"/>
      <c r="N458" s="234"/>
      <c r="O458" s="234"/>
      <c r="P458" s="234"/>
      <c r="Q458" s="234"/>
      <c r="R458" s="234"/>
      <c r="S458" s="234"/>
      <c r="T458" s="234"/>
      <c r="U458" s="234"/>
      <c r="V458" s="155"/>
      <c r="W458" s="155"/>
      <c r="X458" s="155"/>
      <c r="Y458" s="155"/>
      <c r="Z458" s="155"/>
      <c r="AA458" s="155"/>
      <c r="AB458" s="155"/>
      <c r="AC458" s="155"/>
      <c r="AD458" s="155"/>
      <c r="AE458" s="155"/>
      <c r="AF458" s="155"/>
      <c r="AG458" s="155"/>
      <c r="AH458" s="155"/>
    </row>
    <row r="459" spans="1:34" s="154" customFormat="1" ht="12.75" customHeight="1" hidden="1">
      <c r="A459" s="108"/>
      <c r="B459" s="131"/>
      <c r="C459" s="160" t="s">
        <v>244</v>
      </c>
      <c r="D459" s="215"/>
      <c r="E459" s="215"/>
      <c r="F459" s="215"/>
      <c r="G459" s="215"/>
      <c r="H459" s="215"/>
      <c r="I459" s="215"/>
      <c r="J459" s="215"/>
      <c r="K459" s="215"/>
      <c r="L459" s="215"/>
      <c r="M459" s="215"/>
      <c r="N459" s="215"/>
      <c r="O459" s="215"/>
      <c r="P459" s="215"/>
      <c r="Q459" s="191"/>
      <c r="R459" s="567" t="s">
        <v>755</v>
      </c>
      <c r="S459" s="567"/>
      <c r="T459" s="567"/>
      <c r="U459" s="191"/>
      <c r="V459" s="568" t="s">
        <v>756</v>
      </c>
      <c r="W459" s="568"/>
      <c r="X459" s="568"/>
      <c r="Y459" s="568"/>
      <c r="Z459" s="568"/>
      <c r="AA459" s="568"/>
      <c r="AB459" s="115"/>
      <c r="AC459" s="502" t="s">
        <v>757</v>
      </c>
      <c r="AD459" s="502"/>
      <c r="AE459" s="502"/>
      <c r="AF459" s="502"/>
      <c r="AG459" s="502"/>
      <c r="AH459" s="502"/>
    </row>
    <row r="460" spans="1:34" s="182" customFormat="1" ht="13.5" customHeight="1" hidden="1">
      <c r="A460" s="108"/>
      <c r="B460" s="131"/>
      <c r="C460" s="274" t="s">
        <v>758</v>
      </c>
      <c r="D460" s="233"/>
      <c r="E460" s="191"/>
      <c r="F460" s="191"/>
      <c r="G460" s="191"/>
      <c r="H460" s="191"/>
      <c r="I460" s="191"/>
      <c r="J460" s="234"/>
      <c r="K460" s="234"/>
      <c r="L460" s="234"/>
      <c r="M460" s="234"/>
      <c r="N460" s="234"/>
      <c r="O460" s="234"/>
      <c r="P460" s="234"/>
      <c r="Q460" s="234"/>
      <c r="R460" s="569"/>
      <c r="S460" s="569"/>
      <c r="T460" s="569"/>
      <c r="U460" s="234"/>
      <c r="V460" s="521"/>
      <c r="W460" s="521"/>
      <c r="X460" s="521"/>
      <c r="Y460" s="521"/>
      <c r="Z460" s="521"/>
      <c r="AA460" s="521"/>
      <c r="AB460" s="155"/>
      <c r="AC460" s="570"/>
      <c r="AD460" s="570"/>
      <c r="AE460" s="570"/>
      <c r="AF460" s="570"/>
      <c r="AG460" s="570"/>
      <c r="AH460" s="570"/>
    </row>
    <row r="461" spans="1:34" s="182" customFormat="1" ht="13.5" customHeight="1" hidden="1">
      <c r="A461" s="108"/>
      <c r="B461" s="131"/>
      <c r="C461" s="275" t="s">
        <v>759</v>
      </c>
      <c r="D461" s="233"/>
      <c r="E461" s="191"/>
      <c r="F461" s="191"/>
      <c r="G461" s="191"/>
      <c r="H461" s="191"/>
      <c r="I461" s="191"/>
      <c r="J461" s="234"/>
      <c r="K461" s="234"/>
      <c r="L461" s="234"/>
      <c r="M461" s="234"/>
      <c r="N461" s="234"/>
      <c r="O461" s="234"/>
      <c r="P461" s="234"/>
      <c r="Q461" s="234"/>
      <c r="R461" s="572" t="s">
        <v>129</v>
      </c>
      <c r="S461" s="572"/>
      <c r="T461" s="572"/>
      <c r="U461" s="234"/>
      <c r="V461" s="574"/>
      <c r="W461" s="574"/>
      <c r="X461" s="574"/>
      <c r="Y461" s="574"/>
      <c r="Z461" s="574"/>
      <c r="AA461" s="574"/>
      <c r="AB461" s="276"/>
      <c r="AC461" s="571"/>
      <c r="AD461" s="571"/>
      <c r="AE461" s="571"/>
      <c r="AF461" s="571"/>
      <c r="AG461" s="571"/>
      <c r="AH461" s="571"/>
    </row>
    <row r="462" spans="1:34" s="182" customFormat="1" ht="13.5" customHeight="1" hidden="1">
      <c r="A462" s="108"/>
      <c r="B462" s="131"/>
      <c r="C462" s="275" t="s">
        <v>760</v>
      </c>
      <c r="D462" s="233"/>
      <c r="E462" s="191"/>
      <c r="F462" s="191"/>
      <c r="G462" s="191"/>
      <c r="H462" s="191"/>
      <c r="I462" s="191"/>
      <c r="J462" s="234"/>
      <c r="K462" s="234"/>
      <c r="L462" s="234"/>
      <c r="M462" s="234"/>
      <c r="N462" s="234"/>
      <c r="O462" s="234"/>
      <c r="P462" s="234"/>
      <c r="Q462" s="234"/>
      <c r="R462" s="572" t="s">
        <v>129</v>
      </c>
      <c r="S462" s="572"/>
      <c r="T462" s="572"/>
      <c r="U462" s="234"/>
      <c r="V462" s="573"/>
      <c r="W462" s="573"/>
      <c r="X462" s="573"/>
      <c r="Y462" s="573"/>
      <c r="Z462" s="573"/>
      <c r="AA462" s="573"/>
      <c r="AB462" s="276"/>
      <c r="AC462" s="571"/>
      <c r="AD462" s="571"/>
      <c r="AE462" s="571"/>
      <c r="AF462" s="571"/>
      <c r="AG462" s="571"/>
      <c r="AH462" s="571"/>
    </row>
    <row r="463" spans="1:34" s="182" customFormat="1" ht="13.5" customHeight="1" hidden="1">
      <c r="A463" s="108"/>
      <c r="B463" s="131"/>
      <c r="C463" s="274" t="s">
        <v>761</v>
      </c>
      <c r="D463" s="233"/>
      <c r="E463" s="191"/>
      <c r="F463" s="191"/>
      <c r="G463" s="191"/>
      <c r="H463" s="191"/>
      <c r="I463" s="191"/>
      <c r="J463" s="234"/>
      <c r="K463" s="234"/>
      <c r="L463" s="234"/>
      <c r="M463" s="234"/>
      <c r="N463" s="234"/>
      <c r="O463" s="234"/>
      <c r="P463" s="234"/>
      <c r="Q463" s="234"/>
      <c r="R463" s="572"/>
      <c r="S463" s="572"/>
      <c r="T463" s="572"/>
      <c r="U463" s="234"/>
      <c r="V463" s="575"/>
      <c r="W463" s="575"/>
      <c r="X463" s="575"/>
      <c r="Y463" s="575"/>
      <c r="Z463" s="575"/>
      <c r="AA463" s="575"/>
      <c r="AB463" s="276"/>
      <c r="AC463" s="571"/>
      <c r="AD463" s="571"/>
      <c r="AE463" s="571"/>
      <c r="AF463" s="571"/>
      <c r="AG463" s="571"/>
      <c r="AH463" s="571"/>
    </row>
    <row r="464" spans="1:34" s="182" customFormat="1" ht="13.5" customHeight="1" hidden="1">
      <c r="A464" s="108"/>
      <c r="B464" s="131"/>
      <c r="C464" s="275" t="s">
        <v>762</v>
      </c>
      <c r="D464" s="233"/>
      <c r="E464" s="191"/>
      <c r="F464" s="191"/>
      <c r="G464" s="191"/>
      <c r="H464" s="191"/>
      <c r="I464" s="191"/>
      <c r="J464" s="234"/>
      <c r="K464" s="234"/>
      <c r="L464" s="234"/>
      <c r="M464" s="234"/>
      <c r="N464" s="234"/>
      <c r="O464" s="234"/>
      <c r="P464" s="234"/>
      <c r="Q464" s="234"/>
      <c r="R464" s="572" t="s">
        <v>129</v>
      </c>
      <c r="S464" s="572"/>
      <c r="T464" s="572"/>
      <c r="U464" s="234"/>
      <c r="V464" s="574"/>
      <c r="W464" s="574"/>
      <c r="X464" s="574"/>
      <c r="Y464" s="574"/>
      <c r="Z464" s="574"/>
      <c r="AA464" s="574"/>
      <c r="AB464" s="276"/>
      <c r="AC464" s="571"/>
      <c r="AD464" s="571"/>
      <c r="AE464" s="571"/>
      <c r="AF464" s="571"/>
      <c r="AG464" s="571"/>
      <c r="AH464" s="571"/>
    </row>
    <row r="465" spans="1:34" s="182" customFormat="1" ht="13.5" customHeight="1" hidden="1">
      <c r="A465" s="108"/>
      <c r="B465" s="131"/>
      <c r="C465" s="275" t="s">
        <v>763</v>
      </c>
      <c r="D465" s="233"/>
      <c r="E465" s="191"/>
      <c r="F465" s="191"/>
      <c r="G465" s="191"/>
      <c r="H465" s="191"/>
      <c r="I465" s="191"/>
      <c r="J465" s="234"/>
      <c r="K465" s="234"/>
      <c r="L465" s="234"/>
      <c r="M465" s="234"/>
      <c r="N465" s="234"/>
      <c r="O465" s="234"/>
      <c r="P465" s="234"/>
      <c r="Q465" s="234"/>
      <c r="R465" s="572" t="s">
        <v>129</v>
      </c>
      <c r="S465" s="572"/>
      <c r="T465" s="572"/>
      <c r="U465" s="234"/>
      <c r="V465" s="574"/>
      <c r="W465" s="574"/>
      <c r="X465" s="574"/>
      <c r="Y465" s="574"/>
      <c r="Z465" s="574"/>
      <c r="AA465" s="574"/>
      <c r="AB465" s="276"/>
      <c r="AC465" s="571"/>
      <c r="AD465" s="571"/>
      <c r="AE465" s="571"/>
      <c r="AF465" s="571"/>
      <c r="AG465" s="571"/>
      <c r="AH465" s="571"/>
    </row>
    <row r="466" spans="1:34" s="182" customFormat="1" ht="13.5" customHeight="1" hidden="1">
      <c r="A466" s="108"/>
      <c r="B466" s="131"/>
      <c r="C466" s="275" t="s">
        <v>764</v>
      </c>
      <c r="D466" s="233"/>
      <c r="E466" s="191"/>
      <c r="F466" s="191"/>
      <c r="G466" s="191"/>
      <c r="H466" s="191"/>
      <c r="I466" s="191"/>
      <c r="J466" s="234"/>
      <c r="K466" s="234"/>
      <c r="L466" s="234"/>
      <c r="M466" s="234"/>
      <c r="N466" s="234"/>
      <c r="O466" s="234"/>
      <c r="P466" s="234"/>
      <c r="Q466" s="234"/>
      <c r="R466" s="572" t="s">
        <v>129</v>
      </c>
      <c r="S466" s="572"/>
      <c r="T466" s="572"/>
      <c r="U466" s="234"/>
      <c r="V466" s="574"/>
      <c r="W466" s="574"/>
      <c r="X466" s="574"/>
      <c r="Y466" s="574"/>
      <c r="Z466" s="574"/>
      <c r="AA466" s="574"/>
      <c r="AB466" s="276"/>
      <c r="AC466" s="571"/>
      <c r="AD466" s="571"/>
      <c r="AE466" s="571"/>
      <c r="AF466" s="571"/>
      <c r="AG466" s="571"/>
      <c r="AH466" s="571"/>
    </row>
    <row r="467" spans="1:34" s="182" customFormat="1" ht="13.5" customHeight="1" hidden="1">
      <c r="A467" s="108"/>
      <c r="B467" s="131"/>
      <c r="C467" s="274" t="s">
        <v>765</v>
      </c>
      <c r="D467" s="233"/>
      <c r="E467" s="191"/>
      <c r="F467" s="191"/>
      <c r="G467" s="191"/>
      <c r="H467" s="191"/>
      <c r="I467" s="191"/>
      <c r="J467" s="234"/>
      <c r="K467" s="234"/>
      <c r="L467" s="234"/>
      <c r="M467" s="234"/>
      <c r="N467" s="234"/>
      <c r="O467" s="234"/>
      <c r="P467" s="234"/>
      <c r="Q467" s="234"/>
      <c r="R467" s="572"/>
      <c r="S467" s="572"/>
      <c r="T467" s="572"/>
      <c r="U467" s="234"/>
      <c r="V467" s="575"/>
      <c r="W467" s="575"/>
      <c r="X467" s="575"/>
      <c r="Y467" s="575"/>
      <c r="Z467" s="575"/>
      <c r="AA467" s="575"/>
      <c r="AB467" s="276"/>
      <c r="AC467" s="571"/>
      <c r="AD467" s="571"/>
      <c r="AE467" s="571"/>
      <c r="AF467" s="571"/>
      <c r="AG467" s="571"/>
      <c r="AH467" s="571"/>
    </row>
    <row r="468" spans="1:34" s="182" customFormat="1" ht="13.5" customHeight="1" hidden="1">
      <c r="A468" s="108"/>
      <c r="B468" s="131"/>
      <c r="C468" s="275" t="s">
        <v>766</v>
      </c>
      <c r="D468" s="233"/>
      <c r="E468" s="191"/>
      <c r="F468" s="191"/>
      <c r="G468" s="191"/>
      <c r="H468" s="191"/>
      <c r="I468" s="191"/>
      <c r="J468" s="234"/>
      <c r="K468" s="234"/>
      <c r="L468" s="234"/>
      <c r="M468" s="234"/>
      <c r="N468" s="234"/>
      <c r="O468" s="234"/>
      <c r="P468" s="234"/>
      <c r="Q468" s="234"/>
      <c r="R468" s="572" t="s">
        <v>129</v>
      </c>
      <c r="S468" s="572"/>
      <c r="T468" s="572"/>
      <c r="U468" s="234"/>
      <c r="V468" s="576"/>
      <c r="W468" s="576"/>
      <c r="X468" s="576"/>
      <c r="Y468" s="576"/>
      <c r="Z468" s="576"/>
      <c r="AA468" s="576"/>
      <c r="AB468" s="276"/>
      <c r="AC468" s="571"/>
      <c r="AD468" s="571"/>
      <c r="AE468" s="571"/>
      <c r="AF468" s="571"/>
      <c r="AG468" s="571"/>
      <c r="AH468" s="571"/>
    </row>
    <row r="469" spans="1:34" s="182" customFormat="1" ht="13.5" customHeight="1" hidden="1">
      <c r="A469" s="108"/>
      <c r="B469" s="131"/>
      <c r="C469" s="275" t="s">
        <v>767</v>
      </c>
      <c r="D469" s="233"/>
      <c r="E469" s="191"/>
      <c r="F469" s="191"/>
      <c r="G469" s="191"/>
      <c r="H469" s="191"/>
      <c r="I469" s="191"/>
      <c r="J469" s="234"/>
      <c r="K469" s="234"/>
      <c r="L469" s="234"/>
      <c r="M469" s="234"/>
      <c r="N469" s="234"/>
      <c r="O469" s="234"/>
      <c r="P469" s="234"/>
      <c r="Q469" s="234"/>
      <c r="R469" s="572"/>
      <c r="S469" s="572"/>
      <c r="T469" s="572"/>
      <c r="U469" s="234"/>
      <c r="V469" s="522"/>
      <c r="W469" s="522"/>
      <c r="X469" s="522"/>
      <c r="Y469" s="522"/>
      <c r="Z469" s="522"/>
      <c r="AA469" s="522"/>
      <c r="AB469" s="155"/>
      <c r="AC469" s="577"/>
      <c r="AD469" s="577"/>
      <c r="AE469" s="577"/>
      <c r="AF469" s="577"/>
      <c r="AG469" s="577"/>
      <c r="AH469" s="577"/>
    </row>
    <row r="470" spans="1:34" s="237" customFormat="1" ht="13.5" customHeight="1" hidden="1">
      <c r="A470" s="108"/>
      <c r="B470" s="173"/>
      <c r="C470" s="277"/>
      <c r="D470" s="233" t="s">
        <v>768</v>
      </c>
      <c r="E470" s="235"/>
      <c r="F470" s="235"/>
      <c r="G470" s="235"/>
      <c r="H470" s="235"/>
      <c r="I470" s="235"/>
      <c r="J470" s="234"/>
      <c r="K470" s="234"/>
      <c r="L470" s="234"/>
      <c r="M470" s="234"/>
      <c r="N470" s="234"/>
      <c r="O470" s="234"/>
      <c r="P470" s="234"/>
      <c r="Q470" s="234"/>
      <c r="R470" s="572" t="s">
        <v>769</v>
      </c>
      <c r="S470" s="572"/>
      <c r="T470" s="572"/>
      <c r="U470" s="234"/>
      <c r="V470" s="578"/>
      <c r="W470" s="578"/>
      <c r="X470" s="578"/>
      <c r="Y470" s="578"/>
      <c r="Z470" s="578"/>
      <c r="AA470" s="578"/>
      <c r="AB470" s="278"/>
      <c r="AC470" s="579"/>
      <c r="AD470" s="579"/>
      <c r="AE470" s="579"/>
      <c r="AF470" s="579"/>
      <c r="AG470" s="579"/>
      <c r="AH470" s="579"/>
    </row>
    <row r="471" spans="1:34" s="237" customFormat="1" ht="13.5" customHeight="1" hidden="1">
      <c r="A471" s="108"/>
      <c r="B471" s="173"/>
      <c r="C471" s="277"/>
      <c r="D471" s="580" t="s">
        <v>770</v>
      </c>
      <c r="E471" s="580"/>
      <c r="F471" s="580"/>
      <c r="G471" s="580"/>
      <c r="H471" s="580"/>
      <c r="I471" s="580"/>
      <c r="J471" s="580"/>
      <c r="K471" s="580"/>
      <c r="L471" s="580"/>
      <c r="M471" s="580"/>
      <c r="N471" s="580"/>
      <c r="O471" s="580"/>
      <c r="P471" s="580"/>
      <c r="Q471" s="234"/>
      <c r="R471" s="572" t="s">
        <v>769</v>
      </c>
      <c r="S471" s="572"/>
      <c r="T471" s="572"/>
      <c r="U471" s="234"/>
      <c r="V471" s="578"/>
      <c r="W471" s="578"/>
      <c r="X471" s="578"/>
      <c r="Y471" s="578"/>
      <c r="Z471" s="578"/>
      <c r="AA471" s="578"/>
      <c r="AB471" s="278"/>
      <c r="AC471" s="579"/>
      <c r="AD471" s="579"/>
      <c r="AE471" s="579"/>
      <c r="AF471" s="579"/>
      <c r="AG471" s="579"/>
      <c r="AH471" s="579"/>
    </row>
    <row r="472" spans="1:34" s="181" customFormat="1" ht="13.5" customHeight="1" hidden="1">
      <c r="A472" s="108"/>
      <c r="B472" s="173"/>
      <c r="C472" s="173"/>
      <c r="D472" s="580" t="s">
        <v>771</v>
      </c>
      <c r="E472" s="580"/>
      <c r="F472" s="580"/>
      <c r="G472" s="580"/>
      <c r="H472" s="580"/>
      <c r="I472" s="580"/>
      <c r="J472" s="580"/>
      <c r="K472" s="580"/>
      <c r="L472" s="580"/>
      <c r="M472" s="580"/>
      <c r="N472" s="580"/>
      <c r="O472" s="580"/>
      <c r="P472" s="580"/>
      <c r="Q472" s="173"/>
      <c r="R472" s="582" t="s">
        <v>769</v>
      </c>
      <c r="S472" s="582"/>
      <c r="T472" s="582"/>
      <c r="V472" s="578"/>
      <c r="W472" s="578"/>
      <c r="X472" s="578"/>
      <c r="Y472" s="578"/>
      <c r="Z472" s="578"/>
      <c r="AA472" s="578"/>
      <c r="AB472" s="278"/>
      <c r="AC472" s="579"/>
      <c r="AD472" s="579"/>
      <c r="AE472" s="579"/>
      <c r="AF472" s="579"/>
      <c r="AG472" s="579"/>
      <c r="AH472" s="579"/>
    </row>
    <row r="473" spans="1:34" s="181" customFormat="1" ht="13.5" customHeight="1" hidden="1">
      <c r="A473" s="108"/>
      <c r="B473" s="173"/>
      <c r="C473" s="173"/>
      <c r="D473" s="270"/>
      <c r="E473" s="279"/>
      <c r="F473" s="279"/>
      <c r="G473" s="279"/>
      <c r="H473" s="279"/>
      <c r="I473" s="279"/>
      <c r="J473" s="279"/>
      <c r="K473" s="279"/>
      <c r="L473" s="279"/>
      <c r="M473" s="279"/>
      <c r="N473" s="279"/>
      <c r="O473" s="279"/>
      <c r="P473" s="279"/>
      <c r="Q473" s="173"/>
      <c r="R473" s="271"/>
      <c r="S473" s="271"/>
      <c r="T473" s="271"/>
      <c r="V473" s="272"/>
      <c r="W473" s="272"/>
      <c r="X473" s="272"/>
      <c r="Y473" s="272"/>
      <c r="Z473" s="272"/>
      <c r="AA473" s="272"/>
      <c r="AB473" s="278"/>
      <c r="AC473" s="273"/>
      <c r="AD473" s="273"/>
      <c r="AE473" s="273"/>
      <c r="AF473" s="273"/>
      <c r="AG473" s="273"/>
      <c r="AH473" s="273"/>
    </row>
    <row r="474" spans="1:34" s="181" customFormat="1" ht="28.5" customHeight="1">
      <c r="A474" s="108"/>
      <c r="B474" s="173"/>
      <c r="C474" s="173"/>
      <c r="D474" s="270"/>
      <c r="E474" s="279"/>
      <c r="F474" s="279"/>
      <c r="G474" s="279"/>
      <c r="H474" s="279"/>
      <c r="I474" s="279"/>
      <c r="J474" s="279"/>
      <c r="K474" s="279"/>
      <c r="L474" s="279"/>
      <c r="M474" s="279"/>
      <c r="N474" s="279"/>
      <c r="O474" s="279"/>
      <c r="P474" s="279"/>
      <c r="Q474" s="173"/>
      <c r="R474" s="271"/>
      <c r="S474" s="271"/>
      <c r="T474" s="271"/>
      <c r="V474" s="272"/>
      <c r="W474" s="272"/>
      <c r="X474" s="272"/>
      <c r="Y474" s="272"/>
      <c r="Z474" s="272"/>
      <c r="AA474" s="272"/>
      <c r="AB474" s="291" t="str">
        <f>CDKT!D103</f>
        <v> Ngày 19 tháng 01 năm 2016</v>
      </c>
      <c r="AC474" s="273"/>
      <c r="AD474" s="273"/>
      <c r="AE474" s="273"/>
      <c r="AF474" s="273"/>
      <c r="AG474" s="273"/>
      <c r="AH474" s="273"/>
    </row>
    <row r="475" spans="1:34" s="220" customFormat="1" ht="17.25" customHeight="1">
      <c r="A475" s="119"/>
      <c r="E475" s="292"/>
      <c r="F475" s="220" t="s">
        <v>76</v>
      </c>
      <c r="G475" s="292"/>
      <c r="H475" s="292"/>
      <c r="I475" s="292"/>
      <c r="J475" s="292"/>
      <c r="K475" s="292"/>
      <c r="L475" s="292"/>
      <c r="M475" s="292"/>
      <c r="N475" s="292"/>
      <c r="O475" s="292"/>
      <c r="P475" s="292"/>
      <c r="V475" s="293"/>
      <c r="W475" s="293"/>
      <c r="X475" s="293"/>
      <c r="Y475" s="293"/>
      <c r="Z475" s="293"/>
      <c r="AA475" s="293"/>
      <c r="AB475" s="294" t="s">
        <v>209</v>
      </c>
      <c r="AC475" s="273"/>
      <c r="AD475" s="273"/>
      <c r="AE475" s="273"/>
      <c r="AF475" s="273"/>
      <c r="AG475" s="273"/>
      <c r="AH475" s="273"/>
    </row>
    <row r="476" spans="1:34" s="280" customFormat="1" ht="15" customHeight="1">
      <c r="A476" s="131"/>
      <c r="B476" s="131"/>
      <c r="C476" s="166"/>
      <c r="D476" s="166"/>
      <c r="E476" s="166"/>
      <c r="AC476" s="281"/>
      <c r="AD476" s="281"/>
      <c r="AE476" s="281"/>
      <c r="AF476" s="281"/>
      <c r="AG476" s="281"/>
      <c r="AH476" s="281"/>
    </row>
    <row r="477" spans="1:34" s="280" customFormat="1" ht="12.75">
      <c r="A477" s="103"/>
      <c r="B477" s="282"/>
      <c r="C477" s="282"/>
      <c r="D477" s="282"/>
      <c r="E477" s="283"/>
      <c r="AC477" s="281"/>
      <c r="AD477" s="281"/>
      <c r="AE477" s="281"/>
      <c r="AF477" s="281"/>
      <c r="AG477" s="281"/>
      <c r="AH477" s="281"/>
    </row>
    <row r="478" spans="1:34" s="280" customFormat="1" ht="12.75">
      <c r="A478" s="284"/>
      <c r="B478" s="581"/>
      <c r="C478" s="581"/>
      <c r="D478" s="581"/>
      <c r="E478" s="581"/>
      <c r="AC478" s="281"/>
      <c r="AD478" s="281"/>
      <c r="AE478" s="281"/>
      <c r="AF478" s="281"/>
      <c r="AG478" s="281"/>
      <c r="AH478" s="281"/>
    </row>
    <row r="479" spans="1:34" s="280" customFormat="1" ht="12.75">
      <c r="A479" s="103"/>
      <c r="B479" s="282"/>
      <c r="C479" s="282"/>
      <c r="D479" s="282"/>
      <c r="E479" s="285"/>
      <c r="AC479" s="281"/>
      <c r="AD479" s="281"/>
      <c r="AE479" s="281"/>
      <c r="AF479" s="281"/>
      <c r="AG479" s="281"/>
      <c r="AH479" s="281"/>
    </row>
    <row r="480" spans="1:34" s="271" customFormat="1" ht="17.25" customHeight="1">
      <c r="A480" s="295"/>
      <c r="C480" s="173"/>
      <c r="E480" s="296"/>
      <c r="F480" s="271" t="s">
        <v>659</v>
      </c>
      <c r="G480" s="296"/>
      <c r="H480" s="296"/>
      <c r="I480" s="296"/>
      <c r="J480" s="296"/>
      <c r="K480" s="296"/>
      <c r="L480" s="296"/>
      <c r="M480" s="296"/>
      <c r="V480" s="297"/>
      <c r="W480" s="297"/>
      <c r="X480" s="297"/>
      <c r="Y480" s="297"/>
      <c r="Z480" s="297"/>
      <c r="AA480" s="297"/>
      <c r="AB480" s="290" t="s">
        <v>680</v>
      </c>
      <c r="AD480" s="290"/>
      <c r="AE480" s="290"/>
      <c r="AF480" s="290"/>
      <c r="AG480" s="290"/>
      <c r="AH480" s="290"/>
    </row>
    <row r="481" spans="4:5" s="26" customFormat="1" ht="15">
      <c r="D481" s="31"/>
      <c r="E481" s="31"/>
    </row>
  </sheetData>
  <sheetProtection/>
  <mergeCells count="700">
    <mergeCell ref="V342:AA342"/>
    <mergeCell ref="AC202:AH202"/>
    <mergeCell ref="V351:AA351"/>
    <mergeCell ref="AC351:AH351"/>
    <mergeCell ref="AD277:AH277"/>
    <mergeCell ref="AC342:AH342"/>
    <mergeCell ref="V340:AA340"/>
    <mergeCell ref="AC340:AH340"/>
    <mergeCell ref="V338:AA338"/>
    <mergeCell ref="AC338:AH338"/>
    <mergeCell ref="V348:AA348"/>
    <mergeCell ref="AC348:AH348"/>
    <mergeCell ref="V346:AA346"/>
    <mergeCell ref="AC346:AH346"/>
    <mergeCell ref="V344:AA344"/>
    <mergeCell ref="AC344:AH344"/>
    <mergeCell ref="V345:AA345"/>
    <mergeCell ref="AC345:AH345"/>
    <mergeCell ref="D471:P471"/>
    <mergeCell ref="R471:T471"/>
    <mergeCell ref="V471:AA471"/>
    <mergeCell ref="AC471:AH471"/>
    <mergeCell ref="AC472:AH472"/>
    <mergeCell ref="B478:E478"/>
    <mergeCell ref="D472:P472"/>
    <mergeCell ref="R472:T472"/>
    <mergeCell ref="V472:AA472"/>
    <mergeCell ref="V469:AA469"/>
    <mergeCell ref="AC469:AH469"/>
    <mergeCell ref="R470:T470"/>
    <mergeCell ref="V470:AA470"/>
    <mergeCell ref="AC470:AH470"/>
    <mergeCell ref="R469:T469"/>
    <mergeCell ref="R468:T468"/>
    <mergeCell ref="V468:AA468"/>
    <mergeCell ref="AC468:AH468"/>
    <mergeCell ref="R467:T467"/>
    <mergeCell ref="V467:AA467"/>
    <mergeCell ref="AC467:AH467"/>
    <mergeCell ref="AC465:AH465"/>
    <mergeCell ref="R466:T466"/>
    <mergeCell ref="V466:AA466"/>
    <mergeCell ref="AC466:AH466"/>
    <mergeCell ref="R465:T465"/>
    <mergeCell ref="V465:AA465"/>
    <mergeCell ref="R463:T463"/>
    <mergeCell ref="V463:AA463"/>
    <mergeCell ref="AC463:AH463"/>
    <mergeCell ref="R464:T464"/>
    <mergeCell ref="V464:AA464"/>
    <mergeCell ref="AC464:AH464"/>
    <mergeCell ref="AC461:AH461"/>
    <mergeCell ref="R462:T462"/>
    <mergeCell ref="V462:AA462"/>
    <mergeCell ref="AC462:AH462"/>
    <mergeCell ref="R461:T461"/>
    <mergeCell ref="V461:AA461"/>
    <mergeCell ref="R459:T459"/>
    <mergeCell ref="V459:AA459"/>
    <mergeCell ref="AC459:AH459"/>
    <mergeCell ref="R460:T460"/>
    <mergeCell ref="V460:AA460"/>
    <mergeCell ref="AC460:AH460"/>
    <mergeCell ref="V457:AA457"/>
    <mergeCell ref="AC457:AH457"/>
    <mergeCell ref="V454:AA454"/>
    <mergeCell ref="AC454:AH454"/>
    <mergeCell ref="V455:AA455"/>
    <mergeCell ref="AC455:AH455"/>
    <mergeCell ref="V451:AA451"/>
    <mergeCell ref="AC451:AH451"/>
    <mergeCell ref="V452:AA452"/>
    <mergeCell ref="AC452:AH452"/>
    <mergeCell ref="V453:AA453"/>
    <mergeCell ref="AC453:AH453"/>
    <mergeCell ref="V448:AA448"/>
    <mergeCell ref="AC448:AH448"/>
    <mergeCell ref="V449:AA449"/>
    <mergeCell ref="AC449:AH449"/>
    <mergeCell ref="V450:AA450"/>
    <mergeCell ref="AC450:AH450"/>
    <mergeCell ref="V441:AA441"/>
    <mergeCell ref="AC441:AH441"/>
    <mergeCell ref="V445:AA445"/>
    <mergeCell ref="AC445:AH445"/>
    <mergeCell ref="V442:AA442"/>
    <mergeCell ref="AC442:AH442"/>
    <mergeCell ref="V443:AA443"/>
    <mergeCell ref="AC443:AH443"/>
    <mergeCell ref="V438:AA438"/>
    <mergeCell ref="AC438:AH438"/>
    <mergeCell ref="V439:AA439"/>
    <mergeCell ref="AC439:AH439"/>
    <mergeCell ref="V440:AA440"/>
    <mergeCell ref="AC440:AH440"/>
    <mergeCell ref="V435:AA435"/>
    <mergeCell ref="AC435:AH435"/>
    <mergeCell ref="V436:AA436"/>
    <mergeCell ref="AC436:AH436"/>
    <mergeCell ref="V437:AA437"/>
    <mergeCell ref="AC437:AH437"/>
    <mergeCell ref="V429:AA429"/>
    <mergeCell ref="AC429:AH429"/>
    <mergeCell ref="V431:AA431"/>
    <mergeCell ref="AC431:AH431"/>
    <mergeCell ref="V434:AA434"/>
    <mergeCell ref="AC434:AH434"/>
    <mergeCell ref="V426:AA426"/>
    <mergeCell ref="AC426:AH426"/>
    <mergeCell ref="V427:AA427"/>
    <mergeCell ref="AC427:AH427"/>
    <mergeCell ref="V428:AA428"/>
    <mergeCell ref="AC428:AH428"/>
    <mergeCell ref="V423:AA423"/>
    <mergeCell ref="AC423:AH423"/>
    <mergeCell ref="V424:AA424"/>
    <mergeCell ref="AC424:AH424"/>
    <mergeCell ref="V425:AA425"/>
    <mergeCell ref="AC425:AH425"/>
    <mergeCell ref="V420:AA420"/>
    <mergeCell ref="AC420:AH420"/>
    <mergeCell ref="V421:AA421"/>
    <mergeCell ref="AC421:AH421"/>
    <mergeCell ref="V422:AA422"/>
    <mergeCell ref="AC422:AH422"/>
    <mergeCell ref="V414:AA414"/>
    <mergeCell ref="AC414:AH414"/>
    <mergeCell ref="V415:AA415"/>
    <mergeCell ref="AC415:AH415"/>
    <mergeCell ref="V417:AA417"/>
    <mergeCell ref="AC417:AH417"/>
    <mergeCell ref="V411:AA411"/>
    <mergeCell ref="AC411:AH411"/>
    <mergeCell ref="C412:T412"/>
    <mergeCell ref="V412:AA412"/>
    <mergeCell ref="AC412:AH412"/>
    <mergeCell ref="V413:AA413"/>
    <mergeCell ref="AC413:AH413"/>
    <mergeCell ref="V408:AA408"/>
    <mergeCell ref="AC408:AH408"/>
    <mergeCell ref="V409:AA409"/>
    <mergeCell ref="AC409:AH409"/>
    <mergeCell ref="V410:AA410"/>
    <mergeCell ref="AC410:AH410"/>
    <mergeCell ref="V404:AA404"/>
    <mergeCell ref="AC404:AH404"/>
    <mergeCell ref="V405:AA405"/>
    <mergeCell ref="AC405:AH405"/>
    <mergeCell ref="V406:AA406"/>
    <mergeCell ref="AC406:AH406"/>
    <mergeCell ref="V401:AA401"/>
    <mergeCell ref="AC401:AH401"/>
    <mergeCell ref="V402:AA402"/>
    <mergeCell ref="AC402:AH402"/>
    <mergeCell ref="V403:AA403"/>
    <mergeCell ref="AC403:AH403"/>
    <mergeCell ref="V398:AA398"/>
    <mergeCell ref="AC398:AH398"/>
    <mergeCell ref="V399:AA399"/>
    <mergeCell ref="AC399:AH399"/>
    <mergeCell ref="V400:AA400"/>
    <mergeCell ref="AC400:AH400"/>
    <mergeCell ref="C392:AH392"/>
    <mergeCell ref="V395:AA395"/>
    <mergeCell ref="AC395:AH395"/>
    <mergeCell ref="V396:AA396"/>
    <mergeCell ref="AC396:AH396"/>
    <mergeCell ref="V397:AA397"/>
    <mergeCell ref="AC397:AH397"/>
    <mergeCell ref="V389:AA389"/>
    <mergeCell ref="AC389:AH389"/>
    <mergeCell ref="V390:AA390"/>
    <mergeCell ref="AC390:AH390"/>
    <mergeCell ref="V391:AA391"/>
    <mergeCell ref="AC391:AH391"/>
    <mergeCell ref="V386:AA386"/>
    <mergeCell ref="AC386:AH386"/>
    <mergeCell ref="V387:AA387"/>
    <mergeCell ref="AC387:AH387"/>
    <mergeCell ref="V388:AA388"/>
    <mergeCell ref="AC388:AH388"/>
    <mergeCell ref="V383:AA383"/>
    <mergeCell ref="AC383:AH383"/>
    <mergeCell ref="V384:AA384"/>
    <mergeCell ref="AC384:AH384"/>
    <mergeCell ref="V385:AA385"/>
    <mergeCell ref="AC385:AH385"/>
    <mergeCell ref="V380:AA380"/>
    <mergeCell ref="AC380:AH380"/>
    <mergeCell ref="V381:AA381"/>
    <mergeCell ref="AC381:AH381"/>
    <mergeCell ref="V382:AA382"/>
    <mergeCell ref="AC382:AH382"/>
    <mergeCell ref="N375:P375"/>
    <mergeCell ref="R375:W375"/>
    <mergeCell ref="Y375:AA375"/>
    <mergeCell ref="AC375:AH375"/>
    <mergeCell ref="N377:P377"/>
    <mergeCell ref="R377:W377"/>
    <mergeCell ref="Y377:AA377"/>
    <mergeCell ref="AC377:AH377"/>
    <mergeCell ref="N373:P373"/>
    <mergeCell ref="R373:W373"/>
    <mergeCell ref="Y373:AA373"/>
    <mergeCell ref="AC373:AH373"/>
    <mergeCell ref="N374:P374"/>
    <mergeCell ref="R374:W374"/>
    <mergeCell ref="Y374:AA374"/>
    <mergeCell ref="AC374:AH374"/>
    <mergeCell ref="N371:P371"/>
    <mergeCell ref="R371:W371"/>
    <mergeCell ref="Y371:AA371"/>
    <mergeCell ref="AC371:AH371"/>
    <mergeCell ref="N372:P372"/>
    <mergeCell ref="R372:W372"/>
    <mergeCell ref="Y372:AA372"/>
    <mergeCell ref="AC372:AH372"/>
    <mergeCell ref="K367:P367"/>
    <mergeCell ref="Q367:V367"/>
    <mergeCell ref="W367:AB367"/>
    <mergeCell ref="AC367:AH367"/>
    <mergeCell ref="K368:P368"/>
    <mergeCell ref="Q368:V368"/>
    <mergeCell ref="W368:AB368"/>
    <mergeCell ref="AC368:AH368"/>
    <mergeCell ref="K365:P365"/>
    <mergeCell ref="Q365:V365"/>
    <mergeCell ref="W365:AB365"/>
    <mergeCell ref="AC365:AH365"/>
    <mergeCell ref="K366:P366"/>
    <mergeCell ref="Q366:V366"/>
    <mergeCell ref="W366:AB366"/>
    <mergeCell ref="AC366:AH366"/>
    <mergeCell ref="K363:P363"/>
    <mergeCell ref="Q363:V363"/>
    <mergeCell ref="W363:AB363"/>
    <mergeCell ref="AC363:AH363"/>
    <mergeCell ref="K364:P364"/>
    <mergeCell ref="Q364:V364"/>
    <mergeCell ref="W364:AB364"/>
    <mergeCell ref="AC364:AH364"/>
    <mergeCell ref="V355:AA355"/>
    <mergeCell ref="AC355:AH355"/>
    <mergeCell ref="K362:P362"/>
    <mergeCell ref="Q362:V362"/>
    <mergeCell ref="W362:AB362"/>
    <mergeCell ref="AC362:AH362"/>
    <mergeCell ref="V352:AA352"/>
    <mergeCell ref="AC352:AH352"/>
    <mergeCell ref="V353:AA353"/>
    <mergeCell ref="AC353:AH353"/>
    <mergeCell ref="V358:AA358"/>
    <mergeCell ref="AC358:AH358"/>
    <mergeCell ref="V354:AA354"/>
    <mergeCell ref="AC354:AH354"/>
    <mergeCell ref="V356:AA356"/>
    <mergeCell ref="AC356:AH356"/>
    <mergeCell ref="V332:AA332"/>
    <mergeCell ref="AC332:AH332"/>
    <mergeCell ref="AC339:AH339"/>
    <mergeCell ref="V333:AA333"/>
    <mergeCell ref="AC333:AH333"/>
    <mergeCell ref="V335:AA335"/>
    <mergeCell ref="AC335:AH335"/>
    <mergeCell ref="V339:AA339"/>
    <mergeCell ref="V327:AA327"/>
    <mergeCell ref="AC327:AH327"/>
    <mergeCell ref="V330:AA330"/>
    <mergeCell ref="AC330:AH330"/>
    <mergeCell ref="V331:AA331"/>
    <mergeCell ref="AC331:AH331"/>
    <mergeCell ref="V323:AA323"/>
    <mergeCell ref="AC323:AH323"/>
    <mergeCell ref="V324:AA324"/>
    <mergeCell ref="AC324:AH324"/>
    <mergeCell ref="V325:AA325"/>
    <mergeCell ref="AC325:AH325"/>
    <mergeCell ref="V320:AA320"/>
    <mergeCell ref="AC320:AH320"/>
    <mergeCell ref="V321:AA321"/>
    <mergeCell ref="AC321:AH321"/>
    <mergeCell ref="V322:AA322"/>
    <mergeCell ref="AC322:AH322"/>
    <mergeCell ref="V314:AA314"/>
    <mergeCell ref="AC314:AH314"/>
    <mergeCell ref="V318:AA318"/>
    <mergeCell ref="AC318:AH318"/>
    <mergeCell ref="V319:AA319"/>
    <mergeCell ref="AC319:AH319"/>
    <mergeCell ref="V310:AA310"/>
    <mergeCell ref="AC310:AH310"/>
    <mergeCell ref="V311:AA311"/>
    <mergeCell ref="AC311:AH311"/>
    <mergeCell ref="V312:AA312"/>
    <mergeCell ref="AC312:AH312"/>
    <mergeCell ref="AC306:AH306"/>
    <mergeCell ref="C307:N307"/>
    <mergeCell ref="O307:T307"/>
    <mergeCell ref="U307:X307"/>
    <mergeCell ref="Y307:AB307"/>
    <mergeCell ref="AC307:AH307"/>
    <mergeCell ref="C306:N306"/>
    <mergeCell ref="O306:T306"/>
    <mergeCell ref="U306:X306"/>
    <mergeCell ref="Y306:AB306"/>
    <mergeCell ref="AC302:AH302"/>
    <mergeCell ref="C305:N305"/>
    <mergeCell ref="O305:T305"/>
    <mergeCell ref="U305:X305"/>
    <mergeCell ref="Y305:AB305"/>
    <mergeCell ref="AC305:AH305"/>
    <mergeCell ref="C302:N302"/>
    <mergeCell ref="O302:T302"/>
    <mergeCell ref="U302:X302"/>
    <mergeCell ref="Y302:AB302"/>
    <mergeCell ref="AC300:AH300"/>
    <mergeCell ref="C301:N301"/>
    <mergeCell ref="O301:T301"/>
    <mergeCell ref="U301:X301"/>
    <mergeCell ref="Y301:AB301"/>
    <mergeCell ref="AC301:AH301"/>
    <mergeCell ref="C300:N300"/>
    <mergeCell ref="O300:T300"/>
    <mergeCell ref="U300:X300"/>
    <mergeCell ref="Y300:AB300"/>
    <mergeCell ref="AC296:AH296"/>
    <mergeCell ref="C297:N297"/>
    <mergeCell ref="O297:T297"/>
    <mergeCell ref="U297:X297"/>
    <mergeCell ref="Y297:AB297"/>
    <mergeCell ref="AC297:AH297"/>
    <mergeCell ref="C296:N296"/>
    <mergeCell ref="O296:T296"/>
    <mergeCell ref="U296:X296"/>
    <mergeCell ref="Y296:AB296"/>
    <mergeCell ref="AC295:AH295"/>
    <mergeCell ref="V292:AA292"/>
    <mergeCell ref="AC292:AH292"/>
    <mergeCell ref="V290:AA290"/>
    <mergeCell ref="AC290:AH290"/>
    <mergeCell ref="C295:N295"/>
    <mergeCell ref="O295:T295"/>
    <mergeCell ref="U295:X295"/>
    <mergeCell ref="Y295:AB295"/>
    <mergeCell ref="C286:M286"/>
    <mergeCell ref="O286:T286"/>
    <mergeCell ref="V286:AA286"/>
    <mergeCell ref="AC286:AH286"/>
    <mergeCell ref="V289:AA289"/>
    <mergeCell ref="AC289:AH289"/>
    <mergeCell ref="C284:M284"/>
    <mergeCell ref="O284:T284"/>
    <mergeCell ref="V284:AA284"/>
    <mergeCell ref="AC284:AH284"/>
    <mergeCell ref="C285:M285"/>
    <mergeCell ref="O285:T285"/>
    <mergeCell ref="V285:AA285"/>
    <mergeCell ref="AC285:AH285"/>
    <mergeCell ref="C281:M282"/>
    <mergeCell ref="O281:AA281"/>
    <mergeCell ref="AC281:AH282"/>
    <mergeCell ref="O282:T282"/>
    <mergeCell ref="V282:AA282"/>
    <mergeCell ref="C283:M283"/>
    <mergeCell ref="O283:T283"/>
    <mergeCell ref="V283:AA283"/>
    <mergeCell ref="AC283:AH283"/>
    <mergeCell ref="AC275:AH275"/>
    <mergeCell ref="Q276:V276"/>
    <mergeCell ref="W276:AB276"/>
    <mergeCell ref="AC276:AH276"/>
    <mergeCell ref="Q275:V275"/>
    <mergeCell ref="W275:AB275"/>
    <mergeCell ref="Q272:V272"/>
    <mergeCell ref="W272:AB272"/>
    <mergeCell ref="AC272:AH272"/>
    <mergeCell ref="Q273:V273"/>
    <mergeCell ref="W273:AB273"/>
    <mergeCell ref="AC273:AH273"/>
    <mergeCell ref="AC270:AH270"/>
    <mergeCell ref="Q271:V271"/>
    <mergeCell ref="W271:AB271"/>
    <mergeCell ref="AC271:AH271"/>
    <mergeCell ref="Q270:V270"/>
    <mergeCell ref="W270:AB270"/>
    <mergeCell ref="Q268:V268"/>
    <mergeCell ref="W268:AB268"/>
    <mergeCell ref="AC268:AH268"/>
    <mergeCell ref="Q269:V269"/>
    <mergeCell ref="W269:AB269"/>
    <mergeCell ref="AC269:AH269"/>
    <mergeCell ref="AC266:AH266"/>
    <mergeCell ref="Q267:V267"/>
    <mergeCell ref="W267:AB267"/>
    <mergeCell ref="AC267:AH267"/>
    <mergeCell ref="Q266:V266"/>
    <mergeCell ref="W266:AB266"/>
    <mergeCell ref="Q263:V263"/>
    <mergeCell ref="W263:AB263"/>
    <mergeCell ref="AC263:AH263"/>
    <mergeCell ref="Q264:V264"/>
    <mergeCell ref="W264:AB264"/>
    <mergeCell ref="AC264:AH264"/>
    <mergeCell ref="AC261:AH261"/>
    <mergeCell ref="Q262:V262"/>
    <mergeCell ref="W262:AB262"/>
    <mergeCell ref="AC262:AH262"/>
    <mergeCell ref="Q261:V261"/>
    <mergeCell ref="W261:AB261"/>
    <mergeCell ref="Q259:V259"/>
    <mergeCell ref="W259:AB259"/>
    <mergeCell ref="AC259:AH259"/>
    <mergeCell ref="Q260:V260"/>
    <mergeCell ref="W260:AB260"/>
    <mergeCell ref="AC260:AH260"/>
    <mergeCell ref="C254:E255"/>
    <mergeCell ref="Q254:V255"/>
    <mergeCell ref="W254:AB255"/>
    <mergeCell ref="AC254:AH255"/>
    <mergeCell ref="AC257:AH257"/>
    <mergeCell ref="Q258:V258"/>
    <mergeCell ref="W258:AB258"/>
    <mergeCell ref="AC258:AH258"/>
    <mergeCell ref="Q257:V257"/>
    <mergeCell ref="W257:AB257"/>
    <mergeCell ref="K245:P245"/>
    <mergeCell ref="Q245:V245"/>
    <mergeCell ref="W245:AB245"/>
    <mergeCell ref="AC245:AH245"/>
    <mergeCell ref="AC251:AH251"/>
    <mergeCell ref="AC247:AH247"/>
    <mergeCell ref="AC248:AH248"/>
    <mergeCell ref="AC249:AH249"/>
    <mergeCell ref="AC250:AH250"/>
    <mergeCell ref="K242:P242"/>
    <mergeCell ref="Q242:V242"/>
    <mergeCell ref="W242:AB242"/>
    <mergeCell ref="AC242:AH242"/>
    <mergeCell ref="K244:P244"/>
    <mergeCell ref="Q244:V244"/>
    <mergeCell ref="W244:AB244"/>
    <mergeCell ref="AC244:AH244"/>
    <mergeCell ref="K240:P240"/>
    <mergeCell ref="Q240:V240"/>
    <mergeCell ref="W240:AB240"/>
    <mergeCell ref="AC240:AH240"/>
    <mergeCell ref="K241:P241"/>
    <mergeCell ref="Q241:V241"/>
    <mergeCell ref="W241:AB241"/>
    <mergeCell ref="AC241:AH241"/>
    <mergeCell ref="K238:P238"/>
    <mergeCell ref="Q238:V238"/>
    <mergeCell ref="W238:AB238"/>
    <mergeCell ref="AC238:AH238"/>
    <mergeCell ref="K239:P239"/>
    <mergeCell ref="Q239:V239"/>
    <mergeCell ref="W239:AB239"/>
    <mergeCell ref="AC239:AH239"/>
    <mergeCell ref="K236:P236"/>
    <mergeCell ref="Q236:V236"/>
    <mergeCell ref="W236:AB236"/>
    <mergeCell ref="AC236:AH236"/>
    <mergeCell ref="K237:P237"/>
    <mergeCell ref="Q237:V237"/>
    <mergeCell ref="W237:AB237"/>
    <mergeCell ref="AC237:AH237"/>
    <mergeCell ref="K233:P233"/>
    <mergeCell ref="Q233:V233"/>
    <mergeCell ref="W233:AB233"/>
    <mergeCell ref="AC233:AH233"/>
    <mergeCell ref="K235:P235"/>
    <mergeCell ref="Q235:V235"/>
    <mergeCell ref="W235:AB235"/>
    <mergeCell ref="AC235:AH235"/>
    <mergeCell ref="K231:P231"/>
    <mergeCell ref="Q231:V231"/>
    <mergeCell ref="W231:AB231"/>
    <mergeCell ref="AC231:AH231"/>
    <mergeCell ref="K232:P232"/>
    <mergeCell ref="Q232:V232"/>
    <mergeCell ref="W232:AB232"/>
    <mergeCell ref="AC232:AH232"/>
    <mergeCell ref="K229:P229"/>
    <mergeCell ref="Q229:V229"/>
    <mergeCell ref="W229:AB229"/>
    <mergeCell ref="AC229:AH229"/>
    <mergeCell ref="K230:P230"/>
    <mergeCell ref="Q230:V230"/>
    <mergeCell ref="W230:AB230"/>
    <mergeCell ref="AC230:AH230"/>
    <mergeCell ref="K227:P227"/>
    <mergeCell ref="Q227:V227"/>
    <mergeCell ref="W227:AB227"/>
    <mergeCell ref="AC227:AH227"/>
    <mergeCell ref="K228:P228"/>
    <mergeCell ref="Q228:V228"/>
    <mergeCell ref="W228:AB228"/>
    <mergeCell ref="AC228:AH228"/>
    <mergeCell ref="C223:E224"/>
    <mergeCell ref="K223:P224"/>
    <mergeCell ref="Q223:V224"/>
    <mergeCell ref="W223:AB224"/>
    <mergeCell ref="AC223:AH224"/>
    <mergeCell ref="K226:P226"/>
    <mergeCell ref="Q226:V226"/>
    <mergeCell ref="W226:AB226"/>
    <mergeCell ref="AC226:AH226"/>
    <mergeCell ref="V216:AA216"/>
    <mergeCell ref="AC216:AH216"/>
    <mergeCell ref="V217:AA217"/>
    <mergeCell ref="AC217:AH217"/>
    <mergeCell ref="V219:AA219"/>
    <mergeCell ref="AC219:AH219"/>
    <mergeCell ref="V208:AA208"/>
    <mergeCell ref="AC208:AH208"/>
    <mergeCell ref="V207:AA207"/>
    <mergeCell ref="AC207:AH207"/>
    <mergeCell ref="V215:AA215"/>
    <mergeCell ref="AC215:AH215"/>
    <mergeCell ref="V210:AA210"/>
    <mergeCell ref="AC210:AH210"/>
    <mergeCell ref="C212:AH212"/>
    <mergeCell ref="V202:AA202"/>
    <mergeCell ref="V198:AA198"/>
    <mergeCell ref="AC200:AH200"/>
    <mergeCell ref="V201:AA201"/>
    <mergeCell ref="AC198:AH198"/>
    <mergeCell ref="AC201:AH201"/>
    <mergeCell ref="V185:AA185"/>
    <mergeCell ref="AC185:AH185"/>
    <mergeCell ref="V186:AA186"/>
    <mergeCell ref="AC186:AH186"/>
    <mergeCell ref="V205:AA205"/>
    <mergeCell ref="AC205:AH205"/>
    <mergeCell ref="V199:AA199"/>
    <mergeCell ref="AC199:AH199"/>
    <mergeCell ref="V204:AA204"/>
    <mergeCell ref="AC204:AH204"/>
    <mergeCell ref="V182:AA182"/>
    <mergeCell ref="AC182:AH182"/>
    <mergeCell ref="V183:AA183"/>
    <mergeCell ref="AC183:AH183"/>
    <mergeCell ref="V184:AA184"/>
    <mergeCell ref="AC184:AH184"/>
    <mergeCell ref="N178:P178"/>
    <mergeCell ref="Q178:W178"/>
    <mergeCell ref="X178:AB178"/>
    <mergeCell ref="AC178:AH178"/>
    <mergeCell ref="V181:AA181"/>
    <mergeCell ref="AC181:AH181"/>
    <mergeCell ref="N177:P177"/>
    <mergeCell ref="Q177:W177"/>
    <mergeCell ref="X177:AB177"/>
    <mergeCell ref="AC177:AH177"/>
    <mergeCell ref="N176:P176"/>
    <mergeCell ref="Q176:W176"/>
    <mergeCell ref="X176:AB176"/>
    <mergeCell ref="AC176:AH176"/>
    <mergeCell ref="AC174:AH174"/>
    <mergeCell ref="N175:P175"/>
    <mergeCell ref="Q175:W175"/>
    <mergeCell ref="X175:AB175"/>
    <mergeCell ref="AC175:AH175"/>
    <mergeCell ref="N164:W164"/>
    <mergeCell ref="Y164:AH164"/>
    <mergeCell ref="N165:W165"/>
    <mergeCell ref="Y165:AH165"/>
    <mergeCell ref="Y167:AH167"/>
    <mergeCell ref="N168:W168"/>
    <mergeCell ref="Y168:AH168"/>
    <mergeCell ref="N173:P173"/>
    <mergeCell ref="Q173:W173"/>
    <mergeCell ref="X173:AB173"/>
    <mergeCell ref="AC173:AH173"/>
    <mergeCell ref="X174:AB174"/>
    <mergeCell ref="N162:W162"/>
    <mergeCell ref="Y162:AH162"/>
    <mergeCell ref="N163:W163"/>
    <mergeCell ref="Y163:AH163"/>
    <mergeCell ref="C169:L169"/>
    <mergeCell ref="N169:W169"/>
    <mergeCell ref="Y169:AH169"/>
    <mergeCell ref="N166:W166"/>
    <mergeCell ref="Y166:AH166"/>
    <mergeCell ref="N167:W167"/>
    <mergeCell ref="C159:L159"/>
    <mergeCell ref="N159:W159"/>
    <mergeCell ref="Y159:AH159"/>
    <mergeCell ref="N160:W160"/>
    <mergeCell ref="Y160:AH160"/>
    <mergeCell ref="N161:W161"/>
    <mergeCell ref="Y161:AH161"/>
    <mergeCell ref="V155:AA155"/>
    <mergeCell ref="AC155:AH155"/>
    <mergeCell ref="AC154:AH154"/>
    <mergeCell ref="V154:AA154"/>
    <mergeCell ref="V156:AA156"/>
    <mergeCell ref="AC156:AH156"/>
    <mergeCell ref="AC149:AH149"/>
    <mergeCell ref="V151:AA151"/>
    <mergeCell ref="AC151:AH151"/>
    <mergeCell ref="V152:AA152"/>
    <mergeCell ref="AC152:AH152"/>
    <mergeCell ref="V153:AA153"/>
    <mergeCell ref="AC153:AH153"/>
    <mergeCell ref="D132:AH132"/>
    <mergeCell ref="D133:AH133"/>
    <mergeCell ref="C134:AH134"/>
    <mergeCell ref="V150:AA150"/>
    <mergeCell ref="AC150:AH150"/>
    <mergeCell ref="C137:AH137"/>
    <mergeCell ref="C138:AH138"/>
    <mergeCell ref="C141:AH141"/>
    <mergeCell ref="C144:AH144"/>
    <mergeCell ref="V149:AA149"/>
    <mergeCell ref="C122:AH122"/>
    <mergeCell ref="C123:AH123"/>
    <mergeCell ref="C124:AH124"/>
    <mergeCell ref="C128:AH128"/>
    <mergeCell ref="D130:AH130"/>
    <mergeCell ref="D131:AH131"/>
    <mergeCell ref="C114:AH114"/>
    <mergeCell ref="C115:AH115"/>
    <mergeCell ref="C118:AH118"/>
    <mergeCell ref="C119:AH119"/>
    <mergeCell ref="C120:AH120"/>
    <mergeCell ref="C121:AH121"/>
    <mergeCell ref="D104:AH104"/>
    <mergeCell ref="D105:AH105"/>
    <mergeCell ref="D106:AH106"/>
    <mergeCell ref="D107:AH107"/>
    <mergeCell ref="C108:AH108"/>
    <mergeCell ref="C111:AH111"/>
    <mergeCell ref="C95:AH95"/>
    <mergeCell ref="C96:AH96"/>
    <mergeCell ref="C97:AH97"/>
    <mergeCell ref="C100:AH100"/>
    <mergeCell ref="C101:AH101"/>
    <mergeCell ref="D103:AH103"/>
    <mergeCell ref="D85:AH85"/>
    <mergeCell ref="C86:AH86"/>
    <mergeCell ref="D88:AH88"/>
    <mergeCell ref="D89:AH89"/>
    <mergeCell ref="D90:AH90"/>
    <mergeCell ref="C92:AH92"/>
    <mergeCell ref="C54:AH54"/>
    <mergeCell ref="C81:AH81"/>
    <mergeCell ref="C82:AH82"/>
    <mergeCell ref="D84:AH84"/>
    <mergeCell ref="C73:AH73"/>
    <mergeCell ref="C74:AH74"/>
    <mergeCell ref="C77:AH77"/>
    <mergeCell ref="C80:AH80"/>
    <mergeCell ref="C17:AH17"/>
    <mergeCell ref="D20:AH20"/>
    <mergeCell ref="D21:AH21"/>
    <mergeCell ref="C36:AH36"/>
    <mergeCell ref="C39:AH39"/>
    <mergeCell ref="C28:AH28"/>
    <mergeCell ref="C33:AH33"/>
    <mergeCell ref="V188:AA188"/>
    <mergeCell ref="V200:AA200"/>
    <mergeCell ref="C13:AH13"/>
    <mergeCell ref="C14:AH14"/>
    <mergeCell ref="C45:AH45"/>
    <mergeCell ref="V189:AA189"/>
    <mergeCell ref="AC189:AH189"/>
    <mergeCell ref="D23:AH23"/>
    <mergeCell ref="C42:AH42"/>
    <mergeCell ref="AC187:AH187"/>
    <mergeCell ref="V187:AA187"/>
    <mergeCell ref="C50:AH50"/>
    <mergeCell ref="C53:AH53"/>
    <mergeCell ref="C55:AH55"/>
    <mergeCell ref="C69:AH69"/>
    <mergeCell ref="C70:AH70"/>
    <mergeCell ref="C72:AH72"/>
    <mergeCell ref="C56:AH56"/>
    <mergeCell ref="C59:AH59"/>
    <mergeCell ref="C60:AH60"/>
    <mergeCell ref="V196:AA196"/>
    <mergeCell ref="V197:AA197"/>
    <mergeCell ref="V191:AA191"/>
    <mergeCell ref="AC191:AH191"/>
    <mergeCell ref="C193:AH193"/>
    <mergeCell ref="V195:AA195"/>
    <mergeCell ref="AC197:AH197"/>
    <mergeCell ref="AC196:AH196"/>
    <mergeCell ref="AC195:AH195"/>
    <mergeCell ref="AB194:AH194"/>
    <mergeCell ref="A2:E2"/>
    <mergeCell ref="H2:AE2"/>
    <mergeCell ref="C46:AH46"/>
    <mergeCell ref="C49:AH49"/>
    <mergeCell ref="D3:E3"/>
    <mergeCell ref="C12:AH12"/>
    <mergeCell ref="A7:AH7"/>
    <mergeCell ref="C11:AH11"/>
    <mergeCell ref="A6:AH6"/>
    <mergeCell ref="D22:AH22"/>
  </mergeCells>
  <conditionalFormatting sqref="C287:G287 N287">
    <cfRule type="expression" priority="7" dxfId="39" stopIfTrue="1">
      <formula>OR(VALUE($Q287)&lt;&gt;0,VALUE($R287)&lt;&gt;0)</formula>
    </cfRule>
  </conditionalFormatting>
  <conditionalFormatting sqref="AC281 C284">
    <cfRule type="expression" priority="8" dxfId="39" stopIfTrue="1">
      <formula>OR(VALUE($R281)&lt;&gt;0,VALUE($S281)&lt;&gt;0)</formula>
    </cfRule>
  </conditionalFormatting>
  <conditionalFormatting sqref="C370 C372:C373 C376 D374:D375">
    <cfRule type="expression" priority="9" dxfId="0" stopIfTrue="1">
      <formula>OR(VALUE(#REF!)&lt;&gt;0,VALUE($X370)&lt;&gt;0)</formula>
    </cfRule>
  </conditionalFormatting>
  <conditionalFormatting sqref="D236:E236 C227:D232 AC223 C243:D243 C225:D225 C234:D234 C236:C241 W223 K223 Q223">
    <cfRule type="expression" priority="10" dxfId="39" stopIfTrue="1">
      <formula>OR(VALUE($N223)&lt;&gt;0,VALUE($O223)&lt;&gt;0)</formula>
    </cfRule>
  </conditionalFormatting>
  <conditionalFormatting sqref="C267:C272 D267:E267 C258:D263 AC254 C274:D274 C256:D256 C265:D265 W254 Q254">
    <cfRule type="expression" priority="11" dxfId="39" stopIfTrue="1">
      <formula>OR(VALUE($T254)&lt;&gt;0,VALUE($U254)&lt;&gt;0)</formula>
    </cfRule>
  </conditionalFormatting>
  <conditionalFormatting sqref="F480 AI459:IV475 AD460:AH475 V469:AA469 V463:AA463 V467:AA467 W460:AA460 S460:T475 R480:U480 AC183:AH183 C480:D480 AD480:IV480 AB480 B459:B471 E459:P470 AB459:AC475 V459:V460 R459:R475 Q459:Q474 F475 U459:U475 C459:D475 AC320:AH320 AC323:AH323 V183:AA183">
    <cfRule type="expression" priority="12" dxfId="0" stopIfTrue="1">
      <formula>OR(VALUE(#REF!)&lt;&gt;0,VALUE(#REF!)&lt;&gt;0)</formula>
    </cfRule>
  </conditionalFormatting>
  <conditionalFormatting sqref="AI445:IV445 AI476:IV477 B458:IV458 B446:IV447 B445:T445 B433:AH433 U430:AH430 C430:T432 AC418:AH420 AC422:AH429 AI416:IV433 AI408:IV408 B403:AH403 X372:X377 I372:J376 H377:W377 Y377:AH377 C371 P370:U370 D376:D377 C377 B378:AH378 AI315:IV378 C412:T412 B408:AC408 B381:IV381 B416:AH417 C407:IV407 B418:B432 B368:AH368 C369 E369:G377 V369:AA370 AB369:AB376 H369:O370 D369:D373 AC369:AH370 B369:B377 D362:G363 K363:AH363 B355:B363 V331:AH337 AI310:IV310 V343:AH343 C343:U349 C342 AC340:AH342 U340:AA342 U339 W308:IV308 V326:AH327 W328:AH328 V329:AH329 B308:U308 B310:F314 V311:AA314 V315:AH317 M310:M314 T311:T314 B298:IV298 B303:IV303 B326:U338 C339:D339 B339:B349 D340:D342 B315:U324 AC311:IV314 V324:AH324 B325:AH325 E339:T342 AC321:AH322 V319:AA323 AC319:AH319 AB339:AB342 V204:AA206 B350:U354 B291:AH293 C290:AH290 C288:U289 V288:AH288 B208:AH213 B287:B290 H287:M287 O287:AH287 AB279:AB282 N283:T285 B279:B285 C283 U282:U285 V283:AH285 B286:C286 N286:AH286 C279:AA280 C285:M285 AC279:AH280 B246:AH251 H234 H225 J225:J232 C233:J233 J234:J241 C242:J242 F234:G241 C226:I226 F227:G232 F243:H243 H235:I235 C235:E235 F223:G225 C244:I245 J243:J245 C418:AB429 D252:AG252 D221:AG222 C214:U215 B214:B245 V345:AH350 C216:C222 V214:AH214 V194:AA194 AI150:IV157 AC185:AH186 V196:AH198 V182:AA182 AC182:AH182 B193:C193 B194:U207 V185:AA188 B180:AH180 AB182:AB189 AI180:IV189 B181:U189 B191:IV191 AI193:IV293 B150:B158 C150:U157 AC155:AH157 V157:AA157 AB150:AB157 AC203:AH206 AB199:AB206 K225:AH245 D216:AH220 AC437:AH441 AC443:AH443 V352:AH354 C355:AH361">
    <cfRule type="expression" priority="13" dxfId="0" stopIfTrue="1">
      <formula>OR(VALUE(#REF!)&lt;&gt;0,VALUE(#REF!)&lt;&gt;0)</formula>
    </cfRule>
  </conditionalFormatting>
  <conditionalFormatting sqref="AC421:AH421 V300:V302 V435:AA443 AI379:IV380 AI382:IV406 M379:R379 S379:T380 B379:L380 V382:AA386 U379:AH379 V404:AA406 C386 B382:B386 D382:L386 S382:T386 B387:AA388 M393:AH394 AC404:AH406 D389:AA391 D413:L415 V409:AA415 B409:B415 D409:L411 C409 AC409:IV415 AC396:AH402 D393:L402 V396:AA402 B389:C402 B404:L406 AC382:AH391 Z305:Z307 AI294:IV297 AI299:IV302 AI304:IV307 AI309:IV309 C294:AG294 E295 K295 Q295 B295:B297 AE295 C296:C297 I296:I297 V305:V307 C299:AG299 E300 K300 Q300 AC296:AC297 B300:B302 AE300 C301:C302 I301:I302 O296:O297 C304:AG304 E305 K305 AC301:AC302 Q305 B305:B307 AE305 C306:C307 I306:I307 AC306:AC307 O306:O307 O301:O302 C309:AG309 Z295:Z297 V295:V297 Z300:Z302 AC435:AH436 AC442:AH442">
    <cfRule type="expression" priority="14" dxfId="0" stopIfTrue="1">
      <formula>OR(VALUE(#REF!)&lt;&gt;0,VALUE(#REF!)&lt;&gt;0)</formula>
    </cfRule>
  </conditionalFormatting>
  <conditionalFormatting sqref="K478 U478 AH478 W478:AD478 B478:E478 A477 M477:P478 R476:T478 C476:P476 F477:I478">
    <cfRule type="expression" priority="15" dxfId="0" stopIfTrue="1">
      <formula>OR(VALUE(#REF!)&lt;&gt;0,VALUE(#REF!)&lt;&gt;0)</formula>
    </cfRule>
  </conditionalFormatting>
  <conditionalFormatting sqref="K479 M479:P479 R479:U479 AH479 W479:AD479 B479:I479">
    <cfRule type="expression" priority="16" dxfId="0" stopIfTrue="1">
      <formula>OR(VALUE(#REF!)&lt;&gt;0,VALUE(#REF!)&lt;&gt;0)</formula>
    </cfRule>
  </conditionalFormatting>
  <conditionalFormatting sqref="B472:B475 B480">
    <cfRule type="expression" priority="17" dxfId="0" stopIfTrue="1">
      <formula>OR(VALUE(#REF!)&lt;&gt;0,VALUE(#REF!)&lt;&gt;0)</formula>
    </cfRule>
  </conditionalFormatting>
  <conditionalFormatting sqref="V150:AA156 V444:AH444 AC199:AH202 AB437:AB443 V434:AH434 B434:U444 AI434:IV444 V199:AA203 V339:AA339 AC339:AH339 H256 J267:M272 J256:M263 C264:M264 F267:G272 C257:I257 C273:M273 C275:I276 F258:G263 F274:H274 B254:B265 J274:M276 F265:H265 J265:M265 N267:N276 N256:N265 B266:N266 O275:P276 B267:B276 F253:G256 H253:AG253 D253:E253 Q256:AH276 AD278:AG278 B277:AC278 AE277:AG277 AH277:AH278 V189:AA189 AC150:AH150 B448:IV457">
    <cfRule type="expression" priority="18" dxfId="0" stopIfTrue="1">
      <formula>OR(VALUE(#REF!)&lt;&gt;0,VALUE(#REF!)&lt;&gt;0)</formula>
    </cfRule>
  </conditionalFormatting>
  <conditionalFormatting sqref="AC395 AC380 V380 N371 R371 AC371 Y371 V395">
    <cfRule type="expression" priority="19" dxfId="0" stopIfTrue="1">
      <formula>OR(VALUE(#REF!)&lt;&gt;0,VALUE(#REF!)&lt;&gt;0)</formula>
    </cfRule>
  </conditionalFormatting>
  <conditionalFormatting sqref="B407">
    <cfRule type="expression" priority="20" dxfId="0" stopIfTrue="1">
      <formula>OR(VALUE(#REF!)&lt;&gt;0,VALUE(#REF!)&lt;&gt;0)</formula>
    </cfRule>
  </conditionalFormatting>
  <conditionalFormatting sqref="Y372:Y376 AC372:AC376 R372:R376">
    <cfRule type="expression" priority="21" dxfId="0" stopIfTrue="1">
      <formula>OR(VALUE(#REF!)&lt;&gt;0,VALUE(#REF!)&lt;&gt;0)</formula>
    </cfRule>
  </conditionalFormatting>
  <conditionalFormatting sqref="B364:AH367">
    <cfRule type="expression" priority="22" dxfId="0" stopIfTrue="1">
      <formula>OR(VALUE(#REF!)&lt;&gt;0,VALUE(#REF!)&lt;&gt;0)</formula>
    </cfRule>
  </conditionalFormatting>
  <conditionalFormatting sqref="AC351:AH351 AC344:AH344 AC338:AH338 V330:AH330">
    <cfRule type="expression" priority="23" dxfId="0" stopIfTrue="1">
      <formula>OR(VALUE(#REF!)&lt;&gt;0,VALUE(#REF!)&lt;&gt;0)</formula>
    </cfRule>
  </conditionalFormatting>
  <conditionalFormatting sqref="V351:AB351 V344:AB344">
    <cfRule type="expression" priority="24" dxfId="0" stopIfTrue="1">
      <formula>OR(VALUE(#REF!)&lt;&gt;0,VALUE(#REF!)&lt;&gt;0)</formula>
    </cfRule>
  </conditionalFormatting>
  <conditionalFormatting sqref="AH299 AH294 AH304 AH309">
    <cfRule type="expression" priority="25" dxfId="0" stopIfTrue="1">
      <formula>OR(VALUE(#REF!)&lt;&gt;0,VALUE(#REF!)&lt;&gt;0)</formula>
    </cfRule>
  </conditionalFormatting>
  <conditionalFormatting sqref="AB321:AB322">
    <cfRule type="expression" priority="26" dxfId="0" stopIfTrue="1">
      <formula>OR(VALUE(#REF!)&lt;&gt;0,VALUE(#REF!)&lt;&gt;0)</formula>
    </cfRule>
  </conditionalFormatting>
  <conditionalFormatting sqref="AC318:AH318 V318:AA318 AB318:AB320">
    <cfRule type="expression" priority="27" dxfId="0" stopIfTrue="1">
      <formula>OR(VALUE(#REF!)&lt;&gt;0,VALUE(#REF!)&lt;&gt;0)</formula>
    </cfRule>
  </conditionalFormatting>
  <conditionalFormatting sqref="AB323">
    <cfRule type="expression" priority="28" dxfId="0" stopIfTrue="1">
      <formula>OR(VALUE(#REF!)&lt;&gt;0,VALUE(#REF!)&lt;&gt;0)</formula>
    </cfRule>
  </conditionalFormatting>
  <conditionalFormatting sqref="V338:AB338">
    <cfRule type="expression" priority="29" dxfId="0" stopIfTrue="1">
      <formula>OR(VALUE(#REF!)&lt;&gt;0,VALUE(#REF!)&lt;&gt;0)</formula>
    </cfRule>
  </conditionalFormatting>
  <conditionalFormatting sqref="V310:AA310 AC310:AH310">
    <cfRule type="expression" priority="30" dxfId="0" stopIfTrue="1">
      <formula>OR(VALUE(#REF!)&lt;&gt;0,VALUE(#REF!)&lt;&gt;0)</formula>
    </cfRule>
  </conditionalFormatting>
  <conditionalFormatting sqref="V289:AH289">
    <cfRule type="expression" priority="31" dxfId="0" stopIfTrue="1">
      <formula>OR(VALUE(#REF!)&lt;&gt;0,VALUE(#REF!)&lt;&gt;0)</formula>
    </cfRule>
  </conditionalFormatting>
  <conditionalFormatting sqref="B253:C253">
    <cfRule type="expression" priority="32" dxfId="0" stopIfTrue="1">
      <formula>OR(VALUE(#REF!)&lt;&gt;0,VALUE(#REF!)&lt;&gt;0)</formula>
    </cfRule>
  </conditionalFormatting>
  <conditionalFormatting sqref="AH253 AH221:AH222">
    <cfRule type="expression" priority="33" dxfId="0" stopIfTrue="1">
      <formula>OR(VALUE(#REF!)&lt;&gt;0,VALUE(#REF!)&lt;&gt;0)</formula>
    </cfRule>
  </conditionalFormatting>
  <conditionalFormatting sqref="B252:C252">
    <cfRule type="expression" priority="34" dxfId="0" stopIfTrue="1">
      <formula>OR(VALUE(#REF!)&lt;&gt;0,VALUE(#REF!)&lt;&gt;0)</formula>
    </cfRule>
  </conditionalFormatting>
  <conditionalFormatting sqref="V215:AH215 V207:AH207 V195:AH195">
    <cfRule type="expression" priority="35" dxfId="0" stopIfTrue="1">
      <formula>OR(VALUE(#REF!)&lt;&gt;0,VALUE(#REF!)&lt;&gt;0)</formula>
    </cfRule>
  </conditionalFormatting>
  <conditionalFormatting sqref="V181:AH181">
    <cfRule type="expression" priority="36" dxfId="0" stopIfTrue="1">
      <formula>OR(VALUE(#REF!)&lt;&gt;0,VALUE(#REF!)&lt;&gt;0)</formula>
    </cfRule>
  </conditionalFormatting>
  <conditionalFormatting sqref="AC151:AH154">
    <cfRule type="expression" priority="4" dxfId="0" stopIfTrue="1">
      <formula>OR(VALUE(#REF!)&lt;&gt;0,VALUE(#REF!)&lt;&gt;0)</formula>
    </cfRule>
  </conditionalFormatting>
  <conditionalFormatting sqref="AC184:AH184">
    <cfRule type="expression" priority="2" dxfId="0" stopIfTrue="1">
      <formula>OR(VALUE(#REF!)&lt;&gt;0,VALUE(#REF!)&lt;&gt;0)</formula>
    </cfRule>
  </conditionalFormatting>
  <conditionalFormatting sqref="AC189:AH189">
    <cfRule type="expression" priority="1" dxfId="0" stopIfTrue="1">
      <formula>OR(VALUE(#REF!)&lt;&gt;0,VALUE(#REF!)&lt;&gt;0)</formula>
    </cfRule>
  </conditionalFormatting>
  <printOptions/>
  <pageMargins left="0.75" right="0.28" top="0.46" bottom="0.52" header="0.45" footer="0.27"/>
  <pageSetup firstPageNumber="6" useFirstPageNumber="1" horizontalDpi="600" verticalDpi="600" orientation="portrait" paperSize="9"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dimension ref="A1:AH32"/>
  <sheetViews>
    <sheetView zoomScalePageLayoutView="0" workbookViewId="0" topLeftCell="A7">
      <selection activeCell="E23" sqref="E23"/>
    </sheetView>
  </sheetViews>
  <sheetFormatPr defaultColWidth="9.00390625" defaultRowHeight="15.75"/>
  <cols>
    <col min="1" max="1" width="3.875" style="401" customWidth="1"/>
    <col min="2" max="2" width="43.50390625" style="401" bestFit="1" customWidth="1"/>
    <col min="3" max="3" width="7.50390625" style="401" customWidth="1"/>
    <col min="4" max="4" width="14.625" style="401" customWidth="1"/>
    <col min="5" max="5" width="14.50390625" style="401" customWidth="1"/>
    <col min="6" max="6" width="25.50390625" style="401" customWidth="1"/>
    <col min="7" max="16384" width="9.00390625" style="401" customWidth="1"/>
  </cols>
  <sheetData>
    <row r="1" spans="1:5" s="398" customFormat="1" ht="16.5">
      <c r="A1" s="586" t="s">
        <v>560</v>
      </c>
      <c r="B1" s="586"/>
      <c r="C1" s="586"/>
      <c r="D1" s="586"/>
      <c r="E1" s="586"/>
    </row>
    <row r="2" spans="1:5" s="398" customFormat="1" ht="15">
      <c r="A2" s="587" t="s">
        <v>268</v>
      </c>
      <c r="B2" s="587"/>
      <c r="C2" s="587"/>
      <c r="D2" s="587"/>
      <c r="E2" s="587"/>
    </row>
    <row r="3" spans="1:5" s="398" customFormat="1" ht="15">
      <c r="A3" s="399"/>
      <c r="B3" s="400"/>
      <c r="C3" s="400"/>
      <c r="D3" s="588" t="s">
        <v>561</v>
      </c>
      <c r="E3" s="588"/>
    </row>
    <row r="4" spans="1:5" s="398" customFormat="1" ht="34.5" customHeight="1">
      <c r="A4" s="589" t="s">
        <v>363</v>
      </c>
      <c r="B4" s="589"/>
      <c r="C4" s="589"/>
      <c r="D4" s="589"/>
      <c r="E4" s="589"/>
    </row>
    <row r="5" spans="1:5" ht="15">
      <c r="A5" s="590" t="s">
        <v>847</v>
      </c>
      <c r="B5" s="591"/>
      <c r="C5" s="591"/>
      <c r="D5" s="591"/>
      <c r="E5" s="591"/>
    </row>
    <row r="6" spans="4:5" ht="6" customHeight="1">
      <c r="D6" s="402"/>
      <c r="E6" s="402"/>
    </row>
    <row r="8" spans="1:5" ht="30">
      <c r="A8" s="403" t="s">
        <v>233</v>
      </c>
      <c r="B8" s="404" t="s">
        <v>238</v>
      </c>
      <c r="C8" s="403" t="s">
        <v>588</v>
      </c>
      <c r="D8" s="405">
        <v>42369</v>
      </c>
      <c r="E8" s="405">
        <v>42005</v>
      </c>
    </row>
    <row r="9" spans="1:6" ht="15">
      <c r="A9" s="406" t="s">
        <v>820</v>
      </c>
      <c r="B9" s="398" t="s">
        <v>821</v>
      </c>
      <c r="D9" s="407">
        <f>D10+D14+D16</f>
        <v>197790220000</v>
      </c>
      <c r="E9" s="407">
        <f>+E10+E14+E16</f>
        <v>192596510000</v>
      </c>
      <c r="F9" s="407"/>
    </row>
    <row r="10" spans="1:6" ht="15">
      <c r="A10" s="406" t="s">
        <v>822</v>
      </c>
      <c r="B10" s="398" t="s">
        <v>823</v>
      </c>
      <c r="D10" s="407">
        <f>(10680391+7181756+1825990)*10000</f>
        <v>196881370000</v>
      </c>
      <c r="E10" s="407">
        <f>SUM(E11:E13)</f>
        <v>188386970000</v>
      </c>
      <c r="F10" s="407"/>
    </row>
    <row r="11" spans="1:5" ht="15">
      <c r="A11" s="406" t="s">
        <v>824</v>
      </c>
      <c r="B11" s="408" t="s">
        <v>825</v>
      </c>
      <c r="C11" s="408"/>
      <c r="D11" s="409">
        <v>990840000</v>
      </c>
      <c r="E11" s="409">
        <v>985340000</v>
      </c>
    </row>
    <row r="12" spans="1:6" ht="15">
      <c r="A12" s="406" t="s">
        <v>826</v>
      </c>
      <c r="B12" s="408" t="s">
        <v>827</v>
      </c>
      <c r="C12" s="408"/>
      <c r="D12" s="409">
        <f>D10-D11-D13</f>
        <v>194321530000</v>
      </c>
      <c r="E12" s="409">
        <v>185832630000</v>
      </c>
      <c r="F12" s="407"/>
    </row>
    <row r="13" spans="1:6" ht="15">
      <c r="A13" s="406" t="s">
        <v>828</v>
      </c>
      <c r="B13" s="408" t="s">
        <v>829</v>
      </c>
      <c r="C13" s="408"/>
      <c r="D13" s="409">
        <v>1569000000</v>
      </c>
      <c r="E13" s="409">
        <v>1569000000</v>
      </c>
      <c r="F13" s="407"/>
    </row>
    <row r="14" spans="1:6" ht="15">
      <c r="A14" s="406" t="s">
        <v>830</v>
      </c>
      <c r="B14" s="398" t="s">
        <v>389</v>
      </c>
      <c r="D14" s="407">
        <f>+D15</f>
        <v>893700000</v>
      </c>
      <c r="E14" s="407">
        <v>4208800000</v>
      </c>
      <c r="F14" s="407"/>
    </row>
    <row r="15" spans="1:5" ht="15">
      <c r="A15" s="406" t="s">
        <v>831</v>
      </c>
      <c r="B15" s="408" t="s">
        <v>832</v>
      </c>
      <c r="C15" s="408"/>
      <c r="D15" s="409">
        <f>(54070+35300)*10000</f>
        <v>893700000</v>
      </c>
      <c r="E15" s="409">
        <v>4208800000</v>
      </c>
    </row>
    <row r="16" spans="1:5" ht="15">
      <c r="A16" s="406" t="s">
        <v>833</v>
      </c>
      <c r="B16" s="398" t="s">
        <v>408</v>
      </c>
      <c r="D16" s="407">
        <f>+D17</f>
        <v>15150000</v>
      </c>
      <c r="E16" s="407">
        <v>740000</v>
      </c>
    </row>
    <row r="17" spans="1:5" ht="15">
      <c r="A17" s="406" t="s">
        <v>834</v>
      </c>
      <c r="B17" s="408" t="s">
        <v>835</v>
      </c>
      <c r="C17" s="408"/>
      <c r="D17" s="409">
        <f>(1515)*10000</f>
        <v>15150000</v>
      </c>
      <c r="E17" s="409">
        <v>740000</v>
      </c>
    </row>
    <row r="18" spans="1:5" ht="15">
      <c r="A18" s="406" t="s">
        <v>836</v>
      </c>
      <c r="B18" s="398" t="s">
        <v>837</v>
      </c>
      <c r="D18" s="407">
        <f>+D19</f>
        <v>648970000</v>
      </c>
      <c r="E18" s="407">
        <v>670420000</v>
      </c>
    </row>
    <row r="19" spans="1:5" ht="15">
      <c r="A19" s="406" t="s">
        <v>838</v>
      </c>
      <c r="B19" s="398" t="s">
        <v>839</v>
      </c>
      <c r="D19" s="407">
        <f>+D20+D21</f>
        <v>648970000</v>
      </c>
      <c r="E19" s="407">
        <v>670420000</v>
      </c>
    </row>
    <row r="20" spans="1:5" ht="15">
      <c r="A20" s="406" t="s">
        <v>840</v>
      </c>
      <c r="B20" s="408" t="s">
        <v>825</v>
      </c>
      <c r="C20" s="408"/>
      <c r="D20" s="409"/>
      <c r="E20" s="409"/>
    </row>
    <row r="21" spans="1:5" ht="15">
      <c r="A21" s="406" t="s">
        <v>841</v>
      </c>
      <c r="B21" s="408" t="s">
        <v>827</v>
      </c>
      <c r="C21" s="408"/>
      <c r="D21" s="409">
        <v>648970000</v>
      </c>
      <c r="E21" s="409">
        <v>670420000</v>
      </c>
    </row>
    <row r="22" spans="1:5" ht="15">
      <c r="A22" s="406" t="s">
        <v>842</v>
      </c>
      <c r="B22" s="398" t="s">
        <v>843</v>
      </c>
      <c r="D22" s="407">
        <v>20440000000</v>
      </c>
      <c r="E22" s="407">
        <v>10410000000</v>
      </c>
    </row>
    <row r="23" ht="15">
      <c r="D23" s="407"/>
    </row>
    <row r="25" spans="1:34" ht="26.25" customHeight="1">
      <c r="A25" s="410"/>
      <c r="B25" s="411"/>
      <c r="C25" s="411"/>
      <c r="D25" s="592" t="str">
        <f>TM!AB474</f>
        <v> Ngày 19 tháng 01 năm 2016</v>
      </c>
      <c r="E25" s="592"/>
      <c r="F25" s="412"/>
      <c r="G25" s="412"/>
      <c r="H25" s="412"/>
      <c r="I25" s="412"/>
      <c r="J25" s="412"/>
      <c r="K25" s="412"/>
      <c r="L25" s="412"/>
      <c r="M25" s="412"/>
      <c r="N25" s="412"/>
      <c r="O25" s="412"/>
      <c r="P25" s="412"/>
      <c r="Q25" s="411"/>
      <c r="R25" s="413"/>
      <c r="S25" s="413"/>
      <c r="T25" s="413"/>
      <c r="U25" s="414"/>
      <c r="V25" s="415"/>
      <c r="W25" s="415"/>
      <c r="X25" s="415"/>
      <c r="Y25" s="415"/>
      <c r="Z25" s="415"/>
      <c r="AA25" s="415"/>
      <c r="AB25" s="416"/>
      <c r="AC25" s="417"/>
      <c r="AD25" s="417"/>
      <c r="AE25" s="417"/>
      <c r="AF25" s="417"/>
      <c r="AG25" s="417"/>
      <c r="AH25" s="417"/>
    </row>
    <row r="26" spans="1:34" ht="15">
      <c r="A26" s="418"/>
      <c r="B26" s="419" t="s">
        <v>844</v>
      </c>
      <c r="C26" s="420"/>
      <c r="D26" s="584" t="s">
        <v>209</v>
      </c>
      <c r="E26" s="584"/>
      <c r="F26" s="420"/>
      <c r="G26" s="421"/>
      <c r="H26" s="421"/>
      <c r="I26" s="421"/>
      <c r="J26" s="421"/>
      <c r="K26" s="421"/>
      <c r="L26" s="421"/>
      <c r="M26" s="421"/>
      <c r="N26" s="421"/>
      <c r="O26" s="421"/>
      <c r="P26" s="421"/>
      <c r="Q26" s="420"/>
      <c r="R26" s="420"/>
      <c r="S26" s="420"/>
      <c r="T26" s="420"/>
      <c r="U26" s="420"/>
      <c r="V26" s="422"/>
      <c r="W26" s="422"/>
      <c r="X26" s="422"/>
      <c r="Y26" s="422"/>
      <c r="Z26" s="422"/>
      <c r="AA26" s="422"/>
      <c r="AC26" s="417"/>
      <c r="AD26" s="417"/>
      <c r="AE26" s="417"/>
      <c r="AF26" s="417"/>
      <c r="AG26" s="417"/>
      <c r="AH26" s="417"/>
    </row>
    <row r="27" spans="1:34" ht="15">
      <c r="A27" s="419"/>
      <c r="B27" s="419"/>
      <c r="C27" s="423"/>
      <c r="D27" s="424"/>
      <c r="F27" s="424"/>
      <c r="G27" s="424"/>
      <c r="H27" s="424"/>
      <c r="I27" s="424"/>
      <c r="J27" s="424"/>
      <c r="K27" s="424"/>
      <c r="L27" s="424"/>
      <c r="M27" s="424"/>
      <c r="N27" s="424"/>
      <c r="O27" s="424"/>
      <c r="P27" s="424"/>
      <c r="Q27" s="424"/>
      <c r="R27" s="424"/>
      <c r="S27" s="424"/>
      <c r="T27" s="424"/>
      <c r="U27" s="424"/>
      <c r="V27" s="424"/>
      <c r="W27" s="424"/>
      <c r="X27" s="424"/>
      <c r="Y27" s="424"/>
      <c r="Z27" s="424"/>
      <c r="AA27" s="424"/>
      <c r="AC27" s="425"/>
      <c r="AD27" s="425"/>
      <c r="AE27" s="425"/>
      <c r="AF27" s="425"/>
      <c r="AG27" s="425"/>
      <c r="AH27" s="425"/>
    </row>
    <row r="28" spans="1:34" ht="15">
      <c r="A28" s="424"/>
      <c r="B28" s="426"/>
      <c r="C28" s="426"/>
      <c r="D28" s="424"/>
      <c r="F28" s="424"/>
      <c r="G28" s="424"/>
      <c r="H28" s="424"/>
      <c r="I28" s="424"/>
      <c r="J28" s="424"/>
      <c r="K28" s="424"/>
      <c r="L28" s="424"/>
      <c r="M28" s="424"/>
      <c r="N28" s="424"/>
      <c r="O28" s="424"/>
      <c r="P28" s="424"/>
      <c r="Q28" s="424"/>
      <c r="R28" s="424"/>
      <c r="S28" s="424"/>
      <c r="T28" s="424"/>
      <c r="U28" s="424"/>
      <c r="V28" s="424"/>
      <c r="W28" s="424"/>
      <c r="X28" s="424"/>
      <c r="Y28" s="424"/>
      <c r="Z28" s="424"/>
      <c r="AA28" s="424"/>
      <c r="AC28" s="425"/>
      <c r="AD28" s="425"/>
      <c r="AE28" s="425"/>
      <c r="AF28" s="425"/>
      <c r="AG28" s="425"/>
      <c r="AH28" s="425"/>
    </row>
    <row r="29" spans="1:34" ht="15">
      <c r="A29" s="425"/>
      <c r="B29" s="427"/>
      <c r="C29" s="427"/>
      <c r="D29" s="424"/>
      <c r="F29" s="424"/>
      <c r="G29" s="424"/>
      <c r="H29" s="424"/>
      <c r="I29" s="424"/>
      <c r="J29" s="424"/>
      <c r="K29" s="424"/>
      <c r="L29" s="424"/>
      <c r="M29" s="424"/>
      <c r="N29" s="424"/>
      <c r="O29" s="424"/>
      <c r="P29" s="424"/>
      <c r="Q29" s="424"/>
      <c r="R29" s="424"/>
      <c r="S29" s="424"/>
      <c r="T29" s="424"/>
      <c r="U29" s="424"/>
      <c r="V29" s="424"/>
      <c r="W29" s="424"/>
      <c r="X29" s="424"/>
      <c r="Y29" s="424"/>
      <c r="Z29" s="424"/>
      <c r="AA29" s="424"/>
      <c r="AC29" s="425"/>
      <c r="AD29" s="425"/>
      <c r="AE29" s="425"/>
      <c r="AF29" s="425"/>
      <c r="AG29" s="425"/>
      <c r="AH29" s="425"/>
    </row>
    <row r="30" spans="1:34" ht="15">
      <c r="A30" s="424"/>
      <c r="B30" s="426"/>
      <c r="C30" s="426"/>
      <c r="D30" s="424"/>
      <c r="F30" s="424"/>
      <c r="G30" s="424"/>
      <c r="H30" s="424"/>
      <c r="I30" s="424"/>
      <c r="J30" s="424"/>
      <c r="K30" s="424"/>
      <c r="L30" s="424"/>
      <c r="M30" s="424"/>
      <c r="N30" s="424"/>
      <c r="O30" s="424"/>
      <c r="P30" s="424"/>
      <c r="Q30" s="424"/>
      <c r="R30" s="424"/>
      <c r="S30" s="424"/>
      <c r="T30" s="424"/>
      <c r="U30" s="424"/>
      <c r="V30" s="424"/>
      <c r="W30" s="424"/>
      <c r="X30" s="424"/>
      <c r="Y30" s="424"/>
      <c r="Z30" s="424"/>
      <c r="AA30" s="424"/>
      <c r="AC30" s="425"/>
      <c r="AD30" s="425"/>
      <c r="AE30" s="425"/>
      <c r="AF30" s="425"/>
      <c r="AG30" s="425"/>
      <c r="AH30" s="425"/>
    </row>
    <row r="31" spans="1:34" ht="15">
      <c r="A31" s="428"/>
      <c r="B31" s="411" t="s">
        <v>845</v>
      </c>
      <c r="C31" s="411"/>
      <c r="D31" s="585" t="s">
        <v>680</v>
      </c>
      <c r="E31" s="585"/>
      <c r="F31" s="413"/>
      <c r="G31" s="430"/>
      <c r="H31" s="430"/>
      <c r="I31" s="430"/>
      <c r="J31" s="430"/>
      <c r="K31" s="430"/>
      <c r="L31" s="430"/>
      <c r="M31" s="430"/>
      <c r="N31" s="413"/>
      <c r="O31" s="413"/>
      <c r="P31" s="413"/>
      <c r="Q31" s="413"/>
      <c r="R31" s="413"/>
      <c r="S31" s="413"/>
      <c r="T31" s="413"/>
      <c r="U31" s="413"/>
      <c r="V31" s="431"/>
      <c r="W31" s="431"/>
      <c r="X31" s="431"/>
      <c r="Y31" s="431"/>
      <c r="Z31" s="431"/>
      <c r="AA31" s="431"/>
      <c r="AC31" s="413"/>
      <c r="AD31" s="429"/>
      <c r="AE31" s="429"/>
      <c r="AF31" s="429"/>
      <c r="AG31" s="429"/>
      <c r="AH31" s="429"/>
    </row>
    <row r="32" spans="1:34" ht="15">
      <c r="A32" s="432"/>
      <c r="B32" s="432"/>
      <c r="C32" s="432"/>
      <c r="D32" s="433"/>
      <c r="E32" s="433"/>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row>
  </sheetData>
  <sheetProtection/>
  <mergeCells count="8">
    <mergeCell ref="D26:E26"/>
    <mergeCell ref="D31:E31"/>
    <mergeCell ref="A1:E1"/>
    <mergeCell ref="A2:E2"/>
    <mergeCell ref="D3:E3"/>
    <mergeCell ref="A4:E4"/>
    <mergeCell ref="A5:E5"/>
    <mergeCell ref="D25:E25"/>
  </mergeCells>
  <conditionalFormatting sqref="R31:U31 AD31:AH31 Q25 R25:U26 C25:C26 AB25:AH25 AC26:AH26 F26 D26 F31 C31:D31">
    <cfRule type="expression" priority="3" dxfId="0" stopIfTrue="1">
      <formula>OR(VALUE(#REF!)&lt;&gt;0,VALUE(#REF!)&lt;&gt;0)</formula>
    </cfRule>
  </conditionalFormatting>
  <conditionalFormatting sqref="K29 U29 AH29 A28 M28:P29 R27:T29 C27 F28:I29 F27:P27 W29:AA29 AC29:AD29 B29:D29">
    <cfRule type="expression" priority="4" dxfId="0" stopIfTrue="1">
      <formula>OR(VALUE(#REF!)&lt;&gt;0,VALUE(#REF!)&lt;&gt;0)</formula>
    </cfRule>
  </conditionalFormatting>
  <conditionalFormatting sqref="K30 M30:P30 R30:U30 AH30 W30:AA30 AC30:AD30 F30:I30 B30:D30">
    <cfRule type="expression" priority="5" dxfId="0" stopIfTrue="1">
      <formula>OR(VALUE(#REF!)&lt;&gt;0,VALUE(#REF!)&lt;&gt;0)</formula>
    </cfRule>
  </conditionalFormatting>
  <conditionalFormatting sqref="B25">
    <cfRule type="expression" priority="6" dxfId="0" stopIfTrue="1">
      <formula>OR(VALUE(#REF!)&lt;&gt;0,VALUE(#REF!)&lt;&gt;0)</formula>
    </cfRule>
  </conditionalFormatting>
  <conditionalFormatting sqref="B26">
    <cfRule type="expression" priority="2" dxfId="0" stopIfTrue="1">
      <formula>OR(VALUE(#REF!)&lt;&gt;0,VALUE(#REF!)&lt;&gt;0)</formula>
    </cfRule>
  </conditionalFormatting>
  <conditionalFormatting sqref="B31">
    <cfRule type="expression" priority="1" dxfId="0" stopIfTrue="1">
      <formula>OR(VALUE(#REF!)&lt;&gt;0,VALUE(#REF!)&lt;&gt;0)</formula>
    </cfRule>
  </conditionalFormatting>
  <printOptions/>
  <pageMargins left="0.7874015748031497" right="0.4330708661417323" top="0.7480314960629921" bottom="0.7480314960629921" header="0.31496062992125984" footer="0.31496062992125984"/>
  <pageSetup horizontalDpi="600" verticalDpi="600" orientation="portrait" paperSize="9" r:id="rId2"/>
  <headerFooter>
    <oddFooter>&amp;R3</oddFooter>
  </headerFooter>
  <drawing r:id="rId1"/>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1">
      <selection activeCell="E14" sqref="E14"/>
    </sheetView>
  </sheetViews>
  <sheetFormatPr defaultColWidth="8.00390625" defaultRowHeight="15.75"/>
  <cols>
    <col min="1" max="1" width="5.625" style="5" customWidth="1"/>
    <col min="2" max="2" width="39.625" style="5" customWidth="1"/>
    <col min="3" max="3" width="7.625" style="5" customWidth="1"/>
    <col min="4" max="4" width="17.00390625" style="5" customWidth="1"/>
    <col min="5" max="5" width="17.375" style="5" bestFit="1" customWidth="1"/>
    <col min="6" max="6" width="14.375" style="5" bestFit="1" customWidth="1"/>
    <col min="7" max="16384" width="8.00390625" style="5" customWidth="1"/>
  </cols>
  <sheetData>
    <row r="1" spans="1:2" ht="15">
      <c r="A1" s="377" t="s">
        <v>77</v>
      </c>
      <c r="B1" s="377" t="s">
        <v>78</v>
      </c>
    </row>
    <row r="3" spans="1:5" ht="30">
      <c r="A3" s="107" t="s">
        <v>79</v>
      </c>
      <c r="B3" s="107" t="s">
        <v>244</v>
      </c>
      <c r="C3" s="107" t="s">
        <v>80</v>
      </c>
      <c r="D3" s="107" t="s">
        <v>208</v>
      </c>
      <c r="E3" s="107" t="s">
        <v>81</v>
      </c>
    </row>
    <row r="4" spans="1:5" s="377" customFormat="1" ht="15">
      <c r="A4" s="378">
        <v>1</v>
      </c>
      <c r="B4" s="379" t="s">
        <v>82</v>
      </c>
      <c r="C4" s="380" t="s">
        <v>129</v>
      </c>
      <c r="D4" s="379"/>
      <c r="E4" s="379"/>
    </row>
    <row r="5" spans="1:5" ht="15">
      <c r="A5" s="381"/>
      <c r="B5" s="382" t="s">
        <v>83</v>
      </c>
      <c r="C5" s="381"/>
      <c r="D5" s="383"/>
      <c r="E5" s="383">
        <f>CDKT!D28/CDKT!D62</f>
        <v>0.025579159514551076</v>
      </c>
    </row>
    <row r="6" spans="1:5" ht="15">
      <c r="A6" s="381"/>
      <c r="B6" s="382" t="s">
        <v>84</v>
      </c>
      <c r="C6" s="381"/>
      <c r="D6" s="383"/>
      <c r="E6" s="383">
        <f>CDKT!D8/CDKT!D62</f>
        <v>0.974420840485449</v>
      </c>
    </row>
    <row r="7" spans="1:5" s="377" customFormat="1" ht="15">
      <c r="A7" s="384">
        <v>2</v>
      </c>
      <c r="B7" s="385" t="s">
        <v>85</v>
      </c>
      <c r="C7" s="384" t="s">
        <v>129</v>
      </c>
      <c r="D7" s="385"/>
      <c r="E7" s="385"/>
    </row>
    <row r="8" spans="1:5" ht="15">
      <c r="A8" s="381"/>
      <c r="B8" s="382" t="s">
        <v>86</v>
      </c>
      <c r="C8" s="381"/>
      <c r="D8" s="383"/>
      <c r="E8" s="383">
        <f>CDKT!D65/CDKT!D101</f>
        <v>0.11540747077571904</v>
      </c>
    </row>
    <row r="9" spans="1:5" ht="15">
      <c r="A9" s="381"/>
      <c r="B9" s="382" t="s">
        <v>87</v>
      </c>
      <c r="C9" s="381"/>
      <c r="D9" s="383"/>
      <c r="E9" s="383">
        <f>CDKT!D89/CDKT!D101</f>
        <v>0.884592529224281</v>
      </c>
    </row>
    <row r="10" spans="1:5" s="377" customFormat="1" ht="15">
      <c r="A10" s="384">
        <v>3</v>
      </c>
      <c r="B10" s="385" t="s">
        <v>88</v>
      </c>
      <c r="C10" s="384" t="s">
        <v>769</v>
      </c>
      <c r="D10" s="385"/>
      <c r="E10" s="385"/>
    </row>
    <row r="11" spans="1:5" ht="15">
      <c r="A11" s="381"/>
      <c r="B11" s="382" t="s">
        <v>89</v>
      </c>
      <c r="C11" s="381"/>
      <c r="D11" s="383"/>
      <c r="E11" s="383">
        <f>(CDKT!D8-CDKT!D12)/CDKT!D65</f>
        <v>6.266627688368843</v>
      </c>
    </row>
    <row r="12" spans="1:5" ht="15">
      <c r="A12" s="381"/>
      <c r="B12" s="382" t="s">
        <v>90</v>
      </c>
      <c r="C12" s="381"/>
      <c r="D12" s="383"/>
      <c r="E12" s="383">
        <f>(CDKT!D8-CDKT!D12)/CDKT!D66</f>
        <v>6.266627688368843</v>
      </c>
    </row>
    <row r="13" spans="1:5" s="377" customFormat="1" ht="15">
      <c r="A13" s="384">
        <v>4</v>
      </c>
      <c r="B13" s="385" t="s">
        <v>91</v>
      </c>
      <c r="C13" s="384" t="s">
        <v>129</v>
      </c>
      <c r="D13" s="385"/>
      <c r="E13" s="385"/>
    </row>
    <row r="14" spans="1:5" ht="15">
      <c r="A14" s="381"/>
      <c r="B14" s="382" t="s">
        <v>92</v>
      </c>
      <c r="C14" s="381"/>
      <c r="D14" s="386"/>
      <c r="E14" s="387">
        <f>KQKD!F36/CDKT!D62</f>
        <v>0.15752089130810068</v>
      </c>
    </row>
    <row r="15" spans="1:5" ht="15">
      <c r="A15" s="381"/>
      <c r="B15" s="382" t="s">
        <v>93</v>
      </c>
      <c r="C15" s="381"/>
      <c r="D15" s="383"/>
      <c r="E15" s="387">
        <f>KQKD!F36/KQKD!F11</f>
        <v>0.7531975732231948</v>
      </c>
    </row>
    <row r="16" spans="1:5" ht="15">
      <c r="A16" s="381"/>
      <c r="B16" s="382" t="s">
        <v>94</v>
      </c>
      <c r="C16" s="381"/>
      <c r="D16" s="386"/>
      <c r="E16" s="387">
        <f>KQKD!F36/CDKT!D89</f>
        <v>0.17807169527673297</v>
      </c>
    </row>
    <row r="17" spans="1:5" ht="15">
      <c r="A17" s="388"/>
      <c r="B17" s="389"/>
      <c r="C17" s="389"/>
      <c r="D17" s="389"/>
      <c r="E17" s="389"/>
    </row>
    <row r="18" ht="15.75" thickBot="1">
      <c r="B18" s="390" t="s">
        <v>95</v>
      </c>
    </row>
    <row r="19" ht="15.75" thickBot="1">
      <c r="B19" s="391" t="s">
        <v>96</v>
      </c>
    </row>
    <row r="20" ht="15.75" thickBot="1">
      <c r="B20" s="391" t="s">
        <v>97</v>
      </c>
    </row>
    <row r="21" ht="15.75" thickBot="1">
      <c r="B21" s="391" t="s">
        <v>98</v>
      </c>
    </row>
    <row r="22" ht="15.75" thickBot="1">
      <c r="B22" s="391" t="s">
        <v>99</v>
      </c>
    </row>
    <row r="24" ht="15">
      <c r="D24" s="377" t="s">
        <v>209</v>
      </c>
    </row>
    <row r="25" ht="15">
      <c r="D25" s="377"/>
    </row>
    <row r="26" ht="15">
      <c r="D26" s="377"/>
    </row>
    <row r="27" ht="15">
      <c r="D27" s="377"/>
    </row>
    <row r="28" ht="15">
      <c r="D28" s="377"/>
    </row>
    <row r="29" ht="15">
      <c r="D29" s="286" t="s">
        <v>210</v>
      </c>
    </row>
    <row r="132" ht="24.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Hinh</dc:creator>
  <cp:keywords/>
  <dc:description/>
  <cp:lastModifiedBy>Windows 10 Version 2</cp:lastModifiedBy>
  <cp:lastPrinted>2016-01-19T08:33:59Z</cp:lastPrinted>
  <dcterms:created xsi:type="dcterms:W3CDTF">2008-11-17T07:51:09Z</dcterms:created>
  <dcterms:modified xsi:type="dcterms:W3CDTF">2016-01-21T06:29:06Z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